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Roster" sheetId="1" r:id="rId1"/>
  </sheets>
  <externalReferences>
    <externalReference r:id="rId2"/>
  </externalReferences>
  <definedNames>
    <definedName name="_xlnm._FilterDatabase" localSheetId="0" hidden="1">Roster!$E$10:$AI$23</definedName>
    <definedName name="_xlnm.Print_Area" localSheetId="0">Roster!$B$2:$BA$25</definedName>
    <definedName name="Lista_Squadre">'[1]Lista Squadre'!$B$6:$B$13</definedName>
  </definedNames>
  <calcPr calcId="145621"/>
</workbook>
</file>

<file path=xl/calcChain.xml><?xml version="1.0" encoding="utf-8"?>
<calcChain xmlns="http://schemas.openxmlformats.org/spreadsheetml/2006/main">
  <c r="AQ86" i="1" l="1"/>
  <c r="AR86" i="1" s="1"/>
  <c r="AQ85" i="1"/>
  <c r="AH24" i="1" s="1"/>
  <c r="AQ84" i="1"/>
  <c r="AQ83" i="1"/>
  <c r="AQ82" i="1"/>
  <c r="AR82" i="1" s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39" i="1"/>
  <c r="AZ38" i="1"/>
  <c r="AZ37" i="1"/>
  <c r="AZ36" i="1"/>
  <c r="AZ35" i="1"/>
  <c r="AZ34" i="1"/>
  <c r="AZ33" i="1"/>
  <c r="AZ32" i="1"/>
  <c r="AZ31" i="1"/>
  <c r="AO31" i="1"/>
  <c r="AZ30" i="1"/>
  <c r="AO30" i="1"/>
  <c r="AZ29" i="1"/>
  <c r="AO29" i="1"/>
  <c r="AZ28" i="1"/>
  <c r="AO28" i="1"/>
  <c r="AZ27" i="1"/>
  <c r="AO27" i="1"/>
  <c r="AZ26" i="1"/>
  <c r="AO26" i="1"/>
  <c r="AZ25" i="1"/>
  <c r="AO25" i="1"/>
  <c r="AZ24" i="1"/>
  <c r="AO24" i="1"/>
  <c r="AZ23" i="1"/>
  <c r="AO23" i="1"/>
  <c r="AH23" i="1"/>
  <c r="J23" i="1"/>
  <c r="AZ22" i="1"/>
  <c r="AO22" i="1"/>
  <c r="AH22" i="1"/>
  <c r="K22" i="1"/>
  <c r="AZ21" i="1"/>
  <c r="AO21" i="1"/>
  <c r="K21" i="1"/>
  <c r="AZ20" i="1"/>
  <c r="AO20" i="1"/>
  <c r="O20" i="1"/>
  <c r="K20" i="1"/>
  <c r="AZ19" i="1"/>
  <c r="AO19" i="1"/>
  <c r="O19" i="1"/>
  <c r="K19" i="1"/>
  <c r="AZ18" i="1"/>
  <c r="AO18" i="1"/>
  <c r="AI18" i="1"/>
  <c r="AH18" i="1"/>
  <c r="AA18" i="1"/>
  <c r="N18" i="1"/>
  <c r="O18" i="1" s="1"/>
  <c r="L18" i="1"/>
  <c r="K18" i="1"/>
  <c r="H18" i="1"/>
  <c r="G18" i="1"/>
  <c r="F18" i="1"/>
  <c r="J18" i="1" s="1"/>
  <c r="E18" i="1"/>
  <c r="I18" i="1" s="1"/>
  <c r="AZ17" i="1"/>
  <c r="AO17" i="1"/>
  <c r="AI17" i="1"/>
  <c r="AH17" i="1"/>
  <c r="AA17" i="1"/>
  <c r="N17" i="1"/>
  <c r="O17" i="1" s="1"/>
  <c r="L17" i="1"/>
  <c r="K17" i="1"/>
  <c r="H17" i="1"/>
  <c r="G17" i="1"/>
  <c r="F17" i="1"/>
  <c r="J17" i="1" s="1"/>
  <c r="E17" i="1"/>
  <c r="I17" i="1" s="1"/>
  <c r="AZ16" i="1"/>
  <c r="AO16" i="1"/>
  <c r="AI16" i="1"/>
  <c r="AH16" i="1"/>
  <c r="AA16" i="1"/>
  <c r="N16" i="1"/>
  <c r="O16" i="1" s="1"/>
  <c r="L16" i="1"/>
  <c r="K16" i="1"/>
  <c r="H16" i="1"/>
  <c r="G16" i="1"/>
  <c r="F16" i="1"/>
  <c r="J16" i="1" s="1"/>
  <c r="E16" i="1"/>
  <c r="I16" i="1" s="1"/>
  <c r="AZ15" i="1"/>
  <c r="AO15" i="1"/>
  <c r="AI15" i="1"/>
  <c r="AH15" i="1"/>
  <c r="AA15" i="1"/>
  <c r="N15" i="1"/>
  <c r="O15" i="1" s="1"/>
  <c r="L15" i="1"/>
  <c r="K15" i="1"/>
  <c r="H15" i="1"/>
  <c r="G15" i="1"/>
  <c r="F15" i="1"/>
  <c r="J15" i="1" s="1"/>
  <c r="E15" i="1"/>
  <c r="I15" i="1" s="1"/>
  <c r="AZ14" i="1"/>
  <c r="AO14" i="1"/>
  <c r="AI14" i="1"/>
  <c r="AH14" i="1"/>
  <c r="AA14" i="1"/>
  <c r="N14" i="1"/>
  <c r="O14" i="1" s="1"/>
  <c r="L14" i="1"/>
  <c r="K14" i="1"/>
  <c r="H14" i="1"/>
  <c r="G14" i="1"/>
  <c r="F14" i="1"/>
  <c r="J14" i="1" s="1"/>
  <c r="E14" i="1"/>
  <c r="I14" i="1" s="1"/>
  <c r="AI13" i="1"/>
  <c r="AH13" i="1"/>
  <c r="AA13" i="1"/>
  <c r="N13" i="1"/>
  <c r="O13" i="1" s="1"/>
  <c r="L13" i="1"/>
  <c r="K13" i="1"/>
  <c r="H13" i="1"/>
  <c r="G13" i="1"/>
  <c r="F13" i="1"/>
  <c r="J13" i="1" s="1"/>
  <c r="E13" i="1"/>
  <c r="I13" i="1" s="1"/>
  <c r="AH12" i="1"/>
  <c r="AA12" i="1"/>
  <c r="AH11" i="1"/>
  <c r="AA11" i="1"/>
  <c r="AS10" i="1"/>
  <c r="AR10" i="1"/>
  <c r="AH10" i="1"/>
  <c r="AA10" i="1"/>
  <c r="AX9" i="1"/>
  <c r="AW9" i="1"/>
  <c r="AV9" i="1"/>
  <c r="AU9" i="1"/>
  <c r="AT9" i="1"/>
  <c r="AP9" i="1"/>
  <c r="AA9" i="1"/>
  <c r="AP8" i="1"/>
  <c r="AW8" i="1" s="1"/>
  <c r="AI8" i="1"/>
  <c r="AA8" i="1"/>
  <c r="N8" i="1"/>
  <c r="K8" i="1"/>
  <c r="H8" i="1"/>
  <c r="G8" i="1"/>
  <c r="AP7" i="1"/>
  <c r="AH7" i="1"/>
  <c r="AA7" i="1"/>
  <c r="AP6" i="1"/>
  <c r="AH6" i="1"/>
  <c r="AA6" i="1"/>
  <c r="AP5" i="1"/>
  <c r="AL5" i="1"/>
  <c r="AL6" i="1" s="1"/>
  <c r="AL7" i="1" s="1"/>
  <c r="AL10" i="1" s="1"/>
  <c r="AL11" i="1" s="1"/>
  <c r="AH5" i="1"/>
  <c r="AA5" i="1"/>
  <c r="AH4" i="1"/>
  <c r="AA4" i="1"/>
  <c r="AH3" i="1"/>
  <c r="AA3" i="1"/>
  <c r="AS9" i="1" l="1"/>
  <c r="AY9" i="1"/>
  <c r="AR9" i="1"/>
  <c r="AZ9" i="1"/>
  <c r="AH25" i="1"/>
  <c r="AY8" i="1"/>
  <c r="AZ8" i="1"/>
  <c r="AV8" i="1"/>
  <c r="AR8" i="1"/>
  <c r="AS8" i="1"/>
  <c r="AR6" i="1"/>
  <c r="G12" i="1" s="1"/>
  <c r="F3" i="1"/>
  <c r="AL12" i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F10" i="1"/>
  <c r="F4" i="1"/>
  <c r="F7" i="1"/>
  <c r="F12" i="1"/>
  <c r="F5" i="1"/>
  <c r="F6" i="1"/>
  <c r="F11" i="1"/>
  <c r="AV5" i="1"/>
  <c r="AX8" i="1"/>
  <c r="AR83" i="1"/>
  <c r="AR7" i="1"/>
  <c r="AS5" i="1"/>
  <c r="AS7" i="1"/>
  <c r="AT5" i="1"/>
  <c r="AT8" i="1"/>
  <c r="AR85" i="1"/>
  <c r="AR84" i="1"/>
  <c r="AS6" i="1"/>
  <c r="H11" i="1" s="1"/>
  <c r="AU6" i="1"/>
  <c r="AU7" i="1"/>
  <c r="AU8" i="1"/>
  <c r="E11" i="1"/>
  <c r="AR5" i="1"/>
  <c r="AT10" i="1"/>
  <c r="AU10" i="1" s="1"/>
  <c r="AV10" i="1" s="1"/>
  <c r="AV7" i="1" s="1"/>
  <c r="G11" i="1" l="1"/>
  <c r="E5" i="1"/>
  <c r="J5" i="1"/>
  <c r="H5" i="1"/>
  <c r="H10" i="1"/>
  <c r="E12" i="1"/>
  <c r="J12" i="1"/>
  <c r="E7" i="1"/>
  <c r="J7" i="1"/>
  <c r="E4" i="1"/>
  <c r="I4" i="1" s="1"/>
  <c r="H7" i="1"/>
  <c r="H4" i="1"/>
  <c r="H3" i="1"/>
  <c r="G7" i="1"/>
  <c r="G6" i="1"/>
  <c r="G5" i="1"/>
  <c r="G10" i="1"/>
  <c r="K6" i="1"/>
  <c r="AW10" i="1"/>
  <c r="K10" i="1"/>
  <c r="K4" i="1"/>
  <c r="K5" i="1"/>
  <c r="K3" i="1"/>
  <c r="K7" i="1"/>
  <c r="AV6" i="1"/>
  <c r="K12" i="1" s="1"/>
  <c r="H6" i="1"/>
  <c r="AT7" i="1"/>
  <c r="H12" i="1"/>
  <c r="E3" i="1"/>
  <c r="I3" i="1" s="1"/>
  <c r="J11" i="1"/>
  <c r="AU5" i="1"/>
  <c r="J4" i="1" s="1"/>
  <c r="E10" i="1"/>
  <c r="J10" i="1"/>
  <c r="G3" i="1"/>
  <c r="G4" i="1"/>
  <c r="AT6" i="1"/>
  <c r="I11" i="1" s="1"/>
  <c r="E6" i="1"/>
  <c r="J6" i="1"/>
  <c r="J3" i="1" l="1"/>
  <c r="I7" i="1"/>
  <c r="I12" i="1"/>
  <c r="I10" i="1"/>
  <c r="I5" i="1"/>
  <c r="AX10" i="1"/>
  <c r="AW5" i="1"/>
  <c r="N4" i="1" s="1"/>
  <c r="O4" i="1" s="1"/>
  <c r="AW6" i="1"/>
  <c r="N11" i="1" s="1"/>
  <c r="O11" i="1" s="1"/>
  <c r="AW7" i="1"/>
  <c r="N7" i="1" s="1"/>
  <c r="O7" i="1" s="1"/>
  <c r="K11" i="1"/>
  <c r="I6" i="1"/>
  <c r="N3" i="1" l="1"/>
  <c r="O3" i="1" s="1"/>
  <c r="N6" i="1"/>
  <c r="O6" i="1" s="1"/>
  <c r="N10" i="1"/>
  <c r="O10" i="1" s="1"/>
  <c r="N5" i="1"/>
  <c r="O5" i="1" s="1"/>
  <c r="N12" i="1"/>
  <c r="O12" i="1" s="1"/>
  <c r="AY10" i="1"/>
  <c r="AI5" i="1"/>
  <c r="L5" i="1" s="1"/>
  <c r="AX5" i="1"/>
  <c r="AI4" i="1" s="1"/>
  <c r="L4" i="1" s="1"/>
  <c r="AX6" i="1"/>
  <c r="AI12" i="1" s="1"/>
  <c r="L12" i="1" s="1"/>
  <c r="AX7" i="1"/>
  <c r="AI10" i="1" s="1"/>
  <c r="L10" i="1" s="1"/>
  <c r="AI3" i="1" l="1"/>
  <c r="L3" i="1" s="1"/>
  <c r="AI11" i="1"/>
  <c r="L11" i="1" s="1"/>
  <c r="AI7" i="1"/>
  <c r="L7" i="1" s="1"/>
  <c r="AZ10" i="1"/>
  <c r="AY7" i="1"/>
  <c r="AH21" i="1"/>
  <c r="AY5" i="1"/>
  <c r="AH20" i="1"/>
  <c r="AH19" i="1"/>
  <c r="AY6" i="1"/>
  <c r="AI6" i="1"/>
  <c r="L6" i="1" s="1"/>
  <c r="N22" i="1"/>
  <c r="AZ7" i="1" l="1"/>
  <c r="AZ6" i="1"/>
  <c r="AZ5" i="1"/>
</calcChain>
</file>

<file path=xl/sharedStrings.xml><?xml version="1.0" encoding="utf-8"?>
<sst xmlns="http://schemas.openxmlformats.org/spreadsheetml/2006/main" count="268" uniqueCount="134">
  <si>
    <t>#</t>
  </si>
  <si>
    <t>Nome</t>
  </si>
  <si>
    <t>Ruolo</t>
  </si>
  <si>
    <t>Esperienza</t>
  </si>
  <si>
    <t>Rank</t>
  </si>
  <si>
    <t>Movimento</t>
  </si>
  <si>
    <t>Strength</t>
  </si>
  <si>
    <t>Speed</t>
  </si>
  <si>
    <t>Skill</t>
  </si>
  <si>
    <t>Armour</t>
  </si>
  <si>
    <t>Abilità</t>
  </si>
  <si>
    <t>Costo</t>
  </si>
  <si>
    <t>Valore</t>
  </si>
  <si>
    <t>Passaggio 9 Hex</t>
  </si>
  <si>
    <t>3 Evade di fila</t>
  </si>
  <si>
    <t>Strike da 3 Punti</t>
  </si>
  <si>
    <t>Strike da 4 Punti</t>
  </si>
  <si>
    <t>Triplica 1 Steal</t>
  </si>
  <si>
    <t>Triplica 1 Slam</t>
  </si>
  <si>
    <t>Infortuni da 3 Turni</t>
  </si>
  <si>
    <t>Uccisioni</t>
  </si>
  <si>
    <t>MotM</t>
  </si>
  <si>
    <t>Esperienza Totale</t>
  </si>
  <si>
    <t>Achievements</t>
  </si>
  <si>
    <t>Strength +/-</t>
  </si>
  <si>
    <t>Speed+/-</t>
  </si>
  <si>
    <t>Skill +/-</t>
  </si>
  <si>
    <t>Avanzamenti</t>
  </si>
  <si>
    <t>Abilità Extra</t>
  </si>
  <si>
    <t>Totale Avanzamenti</t>
  </si>
  <si>
    <t>Abilità Iniziali</t>
  </si>
  <si>
    <t>Guardia</t>
  </si>
  <si>
    <t>Level</t>
  </si>
  <si>
    <t>Exp</t>
  </si>
  <si>
    <t>Razza Corrente</t>
  </si>
  <si>
    <t>Razza</t>
  </si>
  <si>
    <t>Numero Iniziale</t>
  </si>
  <si>
    <t>Numero Massimo</t>
  </si>
  <si>
    <t>Striker</t>
  </si>
  <si>
    <t>Jack</t>
  </si>
  <si>
    <t>Guardia2</t>
  </si>
  <si>
    <t>Jack2</t>
  </si>
  <si>
    <t>Index</t>
  </si>
  <si>
    <t>Tutte le Razze</t>
  </si>
  <si>
    <t>Indice</t>
  </si>
  <si>
    <t>Human</t>
  </si>
  <si>
    <t/>
  </si>
  <si>
    <t>Marauders</t>
  </si>
  <si>
    <t>Cheerleaders</t>
  </si>
  <si>
    <t>Dadi</t>
  </si>
  <si>
    <t>Nome Squadra</t>
  </si>
  <si>
    <t>Guardie Iniziali</t>
  </si>
  <si>
    <t>Veer-Myn</t>
  </si>
  <si>
    <t>Coach Offensivo</t>
  </si>
  <si>
    <t>Carte</t>
  </si>
  <si>
    <t>Jack Iniziali</t>
  </si>
  <si>
    <t>Coach Difensivo</t>
  </si>
  <si>
    <t>Tesoreria</t>
  </si>
  <si>
    <t>Sphyr</t>
  </si>
  <si>
    <t>Striker Iniziali</t>
  </si>
  <si>
    <t>Forge Fathers</t>
  </si>
  <si>
    <t>Steady</t>
  </si>
  <si>
    <t>Aiuto Coach</t>
  </si>
  <si>
    <t>Totale (Team Rating)</t>
  </si>
  <si>
    <t>Allenatore</t>
  </si>
  <si>
    <t>Dadi Iniziali</t>
  </si>
  <si>
    <t>Carte Iniziali</t>
  </si>
  <si>
    <t>Robot</t>
  </si>
  <si>
    <t>Quick Change Artist</t>
  </si>
  <si>
    <t>Judwan</t>
  </si>
  <si>
    <t>Pacifist, Long Arms, Misdirect</t>
  </si>
  <si>
    <t>Female</t>
  </si>
  <si>
    <t>Running Interference</t>
  </si>
  <si>
    <t>Z'Zor</t>
  </si>
  <si>
    <t>Can't Feel a Thing, Steady</t>
  </si>
  <si>
    <t>Can't Feel a Thing, Slide</t>
  </si>
  <si>
    <t>Can't Feel a Thing</t>
  </si>
  <si>
    <t>Asterian-Guardia</t>
  </si>
  <si>
    <t>Asterian</t>
  </si>
  <si>
    <t>Dirty Tricks</t>
  </si>
  <si>
    <t>Asterian-Jack</t>
  </si>
  <si>
    <t>Fragile, Taking a Dive</t>
  </si>
  <si>
    <t>Asterian-Striker</t>
  </si>
  <si>
    <t>Fragile</t>
  </si>
  <si>
    <t>Nameless-Guardia</t>
  </si>
  <si>
    <t>Nameless</t>
  </si>
  <si>
    <t>Gotcha!</t>
  </si>
  <si>
    <t>Nameless-Guardia2</t>
  </si>
  <si>
    <t>Nameless-Striker</t>
  </si>
  <si>
    <t>A Safe Pair of Hands</t>
  </si>
  <si>
    <t>Teraton-Guardia</t>
  </si>
  <si>
    <t>Teraton</t>
  </si>
  <si>
    <t>Teleport</t>
  </si>
  <si>
    <t>Teraton-Jack</t>
  </si>
  <si>
    <t>Zee-Jack</t>
  </si>
  <si>
    <t>Zee</t>
  </si>
  <si>
    <t>It Wasn't Me, Runaround, Monkey Business</t>
  </si>
  <si>
    <t>Brokkr-Guardia</t>
  </si>
  <si>
    <t>Brokkr</t>
  </si>
  <si>
    <t>Brokkr-Jack</t>
  </si>
  <si>
    <t>Brokkr-Striker</t>
  </si>
  <si>
    <t>Grizzled, Steady</t>
  </si>
  <si>
    <t>Hobgoblin-Guardia</t>
  </si>
  <si>
    <t>Hobgoblin</t>
  </si>
  <si>
    <t>Mighty, Steady, Trail Blazer</t>
  </si>
  <si>
    <t>Hobgoblin-Jack</t>
  </si>
  <si>
    <t>Stench</t>
  </si>
  <si>
    <t>Hobgoblin-Striker</t>
  </si>
  <si>
    <t>Rebels-Guardia</t>
  </si>
  <si>
    <t>Rebels</t>
  </si>
  <si>
    <t>Pummel</t>
  </si>
  <si>
    <t>Rebels-Jack</t>
  </si>
  <si>
    <t>Charge</t>
  </si>
  <si>
    <t>Rebels-Striker</t>
  </si>
  <si>
    <t>Jump, Slippery Customer</t>
  </si>
  <si>
    <t>Rebels-Jack2</t>
  </si>
  <si>
    <t>Sphyr-Guardia</t>
  </si>
  <si>
    <t>Tail</t>
  </si>
  <si>
    <t>Sphyr-Jack</t>
  </si>
  <si>
    <t>Sphyr-Striker</t>
  </si>
  <si>
    <t>Martians-Guardia</t>
  </si>
  <si>
    <t>Martians</t>
  </si>
  <si>
    <t>Martians-Jack</t>
  </si>
  <si>
    <t>Fragile, Illegal</t>
  </si>
  <si>
    <t>Martians-Striker</t>
  </si>
  <si>
    <t>Fragile, A Safe Pair of Hands</t>
  </si>
  <si>
    <t>Teams</t>
  </si>
  <si>
    <t>Dice</t>
  </si>
  <si>
    <t>Cards</t>
  </si>
  <si>
    <t>Available Positions</t>
  </si>
  <si>
    <t>Guardie 2 Iniziali</t>
  </si>
  <si>
    <t>Jack 2 Iniziali</t>
  </si>
  <si>
    <t>3 Dash di fila</t>
  </si>
  <si>
    <t>Triplica 1 Scatter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</si>
</sst>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Bank Gothic"/>
    </font>
    <font>
      <b/>
      <sz val="12"/>
      <color theme="1"/>
      <name val="Bank Gothic"/>
    </font>
    <font>
      <sz val="12"/>
      <color rgb="FF9C65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6" fillId="0" borderId="0"/>
  </cellStyleXfs>
  <cellXfs count="214">
    <xf numFmtId="0" fontId="0" fillId="0" borderId="0" xfId="0"/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2" fillId="4" borderId="1" xfId="1" applyFont="1" applyFill="1" applyBorder="1" applyAlignment="1">
      <alignment textRotation="45" wrapText="1"/>
    </xf>
    <xf numFmtId="0" fontId="3" fillId="4" borderId="2" xfId="1" applyFont="1" applyFill="1" applyBorder="1" applyAlignment="1">
      <alignment textRotation="45" wrapText="1"/>
    </xf>
    <xf numFmtId="0" fontId="3" fillId="4" borderId="3" xfId="1" applyFont="1" applyFill="1" applyBorder="1" applyAlignment="1">
      <alignment textRotation="45" wrapText="1"/>
    </xf>
    <xf numFmtId="0" fontId="3" fillId="4" borderId="4" xfId="1" applyFont="1" applyFill="1" applyBorder="1" applyAlignment="1">
      <alignment textRotation="45" wrapText="1"/>
    </xf>
    <xf numFmtId="0" fontId="3" fillId="4" borderId="5" xfId="1" applyFont="1" applyFill="1" applyBorder="1" applyAlignment="1">
      <alignment textRotation="45" wrapText="1"/>
    </xf>
    <xf numFmtId="0" fontId="3" fillId="4" borderId="6" xfId="1" applyFont="1" applyFill="1" applyBorder="1" applyAlignment="1">
      <alignment textRotation="45" wrapText="1"/>
    </xf>
    <xf numFmtId="0" fontId="3" fillId="4" borderId="7" xfId="1" applyFont="1" applyFill="1" applyBorder="1" applyAlignment="1">
      <alignment textRotation="45" wrapText="1"/>
    </xf>
    <xf numFmtId="0" fontId="3" fillId="4" borderId="2" xfId="1" applyFont="1" applyFill="1" applyBorder="1" applyAlignment="1">
      <alignment horizontal="left" textRotation="45" wrapText="1"/>
    </xf>
    <xf numFmtId="0" fontId="3" fillId="4" borderId="1" xfId="1" applyFont="1" applyFill="1" applyBorder="1" applyAlignment="1">
      <alignment textRotation="45" wrapText="1"/>
    </xf>
    <xf numFmtId="0" fontId="3" fillId="4" borderId="4" xfId="1" applyFont="1" applyFill="1" applyBorder="1" applyAlignment="1">
      <alignment horizontal="left" textRotation="45" wrapText="1"/>
    </xf>
    <xf numFmtId="0" fontId="3" fillId="4" borderId="8" xfId="1" applyFont="1" applyFill="1" applyBorder="1" applyAlignment="1">
      <alignment horizontal="center" textRotation="45" wrapText="1"/>
    </xf>
    <xf numFmtId="0" fontId="3" fillId="5" borderId="8" xfId="1" applyFont="1" applyFill="1" applyBorder="1" applyAlignment="1">
      <alignment textRotation="45" wrapText="1"/>
    </xf>
    <xf numFmtId="0" fontId="2" fillId="3" borderId="0" xfId="1" applyFont="1" applyFill="1" applyAlignment="1">
      <alignment textRotation="45" wrapText="1"/>
    </xf>
    <xf numFmtId="0" fontId="3" fillId="4" borderId="9" xfId="1" applyFont="1" applyFill="1" applyBorder="1"/>
    <xf numFmtId="0" fontId="2" fillId="3" borderId="10" xfId="1" applyFont="1" applyFill="1" applyBorder="1" applyAlignment="1" applyProtection="1">
      <alignment horizontal="left" vertical="center" wrapText="1"/>
      <protection locked="0"/>
    </xf>
    <xf numFmtId="0" fontId="2" fillId="3" borderId="11" xfId="1" applyFont="1" applyFill="1" applyBorder="1" applyAlignment="1" applyProtection="1">
      <alignment horizontal="left" vertical="center"/>
      <protection locked="0"/>
    </xf>
    <xf numFmtId="0" fontId="2" fillId="6" borderId="12" xfId="1" applyFont="1" applyFill="1" applyBorder="1" applyAlignment="1">
      <alignment horizontal="center" vertical="center"/>
    </xf>
    <xf numFmtId="0" fontId="2" fillId="6" borderId="13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/>
    </xf>
    <xf numFmtId="0" fontId="2" fillId="5" borderId="17" xfId="1" applyFont="1" applyFill="1" applyBorder="1" applyAlignment="1" applyProtection="1">
      <alignment horizontal="center" vertical="center"/>
      <protection locked="0"/>
    </xf>
    <xf numFmtId="0" fontId="2" fillId="5" borderId="12" xfId="1" applyFont="1" applyFill="1" applyBorder="1" applyAlignment="1" applyProtection="1">
      <alignment horizontal="center" vertical="center"/>
      <protection locked="0"/>
    </xf>
    <xf numFmtId="0" fontId="5" fillId="2" borderId="12" xfId="2" applyFont="1" applyBorder="1" applyAlignment="1" applyProtection="1">
      <alignment horizontal="center" vertical="center"/>
      <protection locked="0"/>
    </xf>
    <xf numFmtId="0" fontId="5" fillId="2" borderId="14" xfId="2" applyFont="1" applyBorder="1" applyAlignment="1" applyProtection="1">
      <alignment horizontal="center" vertical="center"/>
      <protection locked="0"/>
    </xf>
    <xf numFmtId="0" fontId="2" fillId="5" borderId="14" xfId="1" applyFont="1" applyFill="1" applyBorder="1" applyAlignment="1" applyProtection="1">
      <alignment horizontal="center" vertical="center"/>
      <protection locked="0"/>
    </xf>
    <xf numFmtId="0" fontId="5" fillId="2" borderId="13" xfId="2" applyFont="1" applyBorder="1" applyAlignment="1" applyProtection="1">
      <alignment horizontal="center" vertical="center"/>
      <protection locked="0"/>
    </xf>
    <xf numFmtId="0" fontId="2" fillId="6" borderId="18" xfId="1" applyFont="1" applyFill="1" applyBorder="1" applyAlignment="1">
      <alignment horizontal="center" vertical="center"/>
    </xf>
    <xf numFmtId="0" fontId="2" fillId="7" borderId="19" xfId="1" applyFont="1" applyFill="1" applyBorder="1" applyAlignment="1">
      <alignment horizontal="center" vertical="center"/>
    </xf>
    <xf numFmtId="0" fontId="2" fillId="3" borderId="17" xfId="1" applyFont="1" applyFill="1" applyBorder="1" applyAlignment="1" applyProtection="1">
      <alignment horizontal="center" vertical="center"/>
      <protection locked="0"/>
    </xf>
    <xf numFmtId="0" fontId="2" fillId="3" borderId="14" xfId="1" applyFont="1" applyFill="1" applyBorder="1" applyAlignment="1" applyProtection="1">
      <alignment horizontal="center" vertical="center"/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0" fontId="2" fillId="6" borderId="20" xfId="1" applyFont="1" applyFill="1" applyBorder="1" applyAlignment="1">
      <alignment horizontal="center" wrapText="1"/>
    </xf>
    <xf numFmtId="0" fontId="2" fillId="5" borderId="20" xfId="1" applyFont="1" applyFill="1" applyBorder="1" applyAlignment="1">
      <alignment wrapText="1"/>
    </xf>
    <xf numFmtId="0" fontId="2" fillId="3" borderId="0" xfId="1" applyFont="1" applyFill="1"/>
    <xf numFmtId="0" fontId="3" fillId="5" borderId="2" xfId="1" applyFont="1" applyFill="1" applyBorder="1"/>
    <xf numFmtId="0" fontId="3" fillId="5" borderId="3" xfId="1" applyFont="1" applyFill="1" applyBorder="1"/>
    <xf numFmtId="0" fontId="3" fillId="5" borderId="4" xfId="1" applyFont="1" applyFill="1" applyBorder="1"/>
    <xf numFmtId="0" fontId="2" fillId="3" borderId="0" xfId="1" applyFont="1" applyFill="1" applyAlignment="1">
      <alignment textRotation="45"/>
    </xf>
    <xf numFmtId="0" fontId="3" fillId="5" borderId="21" xfId="1" applyFont="1" applyFill="1" applyBorder="1" applyAlignment="1"/>
    <xf numFmtId="0" fontId="2" fillId="5" borderId="7" xfId="1" applyFont="1" applyFill="1" applyBorder="1" applyAlignment="1">
      <alignment textRotation="45"/>
    </xf>
    <xf numFmtId="0" fontId="2" fillId="5" borderId="8" xfId="1" applyFont="1" applyFill="1" applyBorder="1" applyAlignment="1">
      <alignment textRotation="45"/>
    </xf>
    <xf numFmtId="0" fontId="3" fillId="4" borderId="22" xfId="1" applyFont="1" applyFill="1" applyBorder="1"/>
    <xf numFmtId="0" fontId="2" fillId="3" borderId="23" xfId="1" applyFont="1" applyFill="1" applyBorder="1" applyAlignment="1" applyProtection="1">
      <alignment horizontal="left" vertical="center" wrapText="1"/>
      <protection locked="0"/>
    </xf>
    <xf numFmtId="0" fontId="2" fillId="3" borderId="24" xfId="1" applyFont="1" applyFill="1" applyBorder="1" applyAlignment="1" applyProtection="1">
      <alignment horizontal="left" vertical="center"/>
      <protection locked="0"/>
    </xf>
    <xf numFmtId="0" fontId="2" fillId="6" borderId="25" xfId="1" applyFont="1" applyFill="1" applyBorder="1" applyAlignment="1">
      <alignment horizontal="center" vertical="center"/>
    </xf>
    <xf numFmtId="0" fontId="2" fillId="6" borderId="24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2" fillId="4" borderId="26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2" fillId="5" borderId="23" xfId="1" applyFont="1" applyFill="1" applyBorder="1" applyAlignment="1" applyProtection="1">
      <alignment horizontal="center" vertical="center"/>
      <protection locked="0"/>
    </xf>
    <xf numFmtId="0" fontId="2" fillId="5" borderId="25" xfId="1" applyFont="1" applyFill="1" applyBorder="1" applyAlignment="1" applyProtection="1">
      <alignment horizontal="center" vertical="center"/>
      <protection locked="0"/>
    </xf>
    <xf numFmtId="0" fontId="5" fillId="2" borderId="25" xfId="2" applyFont="1" applyBorder="1" applyAlignment="1" applyProtection="1">
      <alignment horizontal="center" vertical="center"/>
      <protection locked="0"/>
    </xf>
    <xf numFmtId="0" fontId="5" fillId="2" borderId="26" xfId="2" applyFont="1" applyBorder="1" applyAlignment="1" applyProtection="1">
      <alignment horizontal="center" vertical="center"/>
      <protection locked="0"/>
    </xf>
    <xf numFmtId="0" fontId="2" fillId="5" borderId="26" xfId="1" applyFont="1" applyFill="1" applyBorder="1" applyAlignment="1" applyProtection="1">
      <alignment horizontal="center" vertical="center"/>
      <protection locked="0"/>
    </xf>
    <xf numFmtId="0" fontId="5" fillId="2" borderId="24" xfId="2" applyFont="1" applyBorder="1" applyAlignment="1" applyProtection="1">
      <alignment horizontal="center" vertical="center"/>
      <protection locked="0"/>
    </xf>
    <xf numFmtId="0" fontId="2" fillId="7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  <protection locked="0"/>
    </xf>
    <xf numFmtId="0" fontId="2" fillId="3" borderId="24" xfId="1" applyFont="1" applyFill="1" applyBorder="1" applyAlignment="1" applyProtection="1">
      <alignment wrapText="1"/>
      <protection locked="0"/>
    </xf>
    <xf numFmtId="0" fontId="2" fillId="6" borderId="29" xfId="1" applyFont="1" applyFill="1" applyBorder="1" applyAlignment="1">
      <alignment horizontal="center" wrapText="1"/>
    </xf>
    <xf numFmtId="0" fontId="2" fillId="5" borderId="29" xfId="1" applyFont="1" applyFill="1" applyBorder="1" applyAlignment="1">
      <alignment wrapText="1"/>
    </xf>
    <xf numFmtId="0" fontId="2" fillId="5" borderId="17" xfId="1" applyFont="1" applyFill="1" applyBorder="1"/>
    <xf numFmtId="0" fontId="2" fillId="5" borderId="14" xfId="1" applyFont="1" applyFill="1" applyBorder="1"/>
    <xf numFmtId="0" fontId="2" fillId="5" borderId="13" xfId="1" applyFont="1" applyFill="1" applyBorder="1"/>
    <xf numFmtId="0" fontId="3" fillId="5" borderId="1" xfId="1" applyFont="1" applyFill="1" applyBorder="1"/>
    <xf numFmtId="0" fontId="2" fillId="5" borderId="23" xfId="1" applyFont="1" applyFill="1" applyBorder="1"/>
    <xf numFmtId="0" fontId="2" fillId="5" borderId="26" xfId="1" applyFont="1" applyFill="1" applyBorder="1"/>
    <xf numFmtId="0" fontId="2" fillId="5" borderId="24" xfId="1" applyFont="1" applyFill="1" applyBorder="1"/>
    <xf numFmtId="0" fontId="2" fillId="5" borderId="30" xfId="1" applyFont="1" applyFill="1" applyBorder="1"/>
    <xf numFmtId="0" fontId="2" fillId="5" borderId="22" xfId="1" applyFont="1" applyFill="1" applyBorder="1"/>
    <xf numFmtId="0" fontId="2" fillId="5" borderId="31" xfId="1" applyFont="1" applyFill="1" applyBorder="1"/>
    <xf numFmtId="0" fontId="2" fillId="5" borderId="32" xfId="1" applyFont="1" applyFill="1" applyBorder="1"/>
    <xf numFmtId="0" fontId="2" fillId="5" borderId="33" xfId="1" applyFont="1" applyFill="1" applyBorder="1"/>
    <xf numFmtId="0" fontId="2" fillId="5" borderId="34" xfId="1" applyFont="1" applyFill="1" applyBorder="1"/>
    <xf numFmtId="0" fontId="2" fillId="4" borderId="27" xfId="1" applyFont="1" applyFill="1" applyBorder="1" applyAlignment="1">
      <alignment horizontal="left" vertical="center" wrapText="1"/>
    </xf>
    <xf numFmtId="0" fontId="2" fillId="4" borderId="28" xfId="1" applyFont="1" applyFill="1" applyBorder="1" applyAlignment="1">
      <alignment horizontal="left" vertical="center" wrapText="1"/>
    </xf>
    <xf numFmtId="0" fontId="2" fillId="5" borderId="35" xfId="1" applyFont="1" applyFill="1" applyBorder="1"/>
    <xf numFmtId="0" fontId="2" fillId="5" borderId="36" xfId="1" applyFont="1" applyFill="1" applyBorder="1"/>
    <xf numFmtId="0" fontId="2" fillId="5" borderId="2" xfId="1" applyFont="1" applyFill="1" applyBorder="1"/>
    <xf numFmtId="0" fontId="2" fillId="5" borderId="4" xfId="1" applyFont="1" applyFill="1" applyBorder="1"/>
    <xf numFmtId="0" fontId="2" fillId="5" borderId="3" xfId="1" applyFont="1" applyFill="1" applyBorder="1"/>
    <xf numFmtId="0" fontId="2" fillId="5" borderId="1" xfId="1" applyFont="1" applyFill="1" applyBorder="1"/>
    <xf numFmtId="0" fontId="3" fillId="5" borderId="21" xfId="1" applyFont="1" applyFill="1" applyBorder="1"/>
    <xf numFmtId="0" fontId="2" fillId="5" borderId="7" xfId="1" applyFont="1" applyFill="1" applyBorder="1"/>
    <xf numFmtId="0" fontId="2" fillId="5" borderId="8" xfId="1" applyFont="1" applyFill="1" applyBorder="1"/>
    <xf numFmtId="0" fontId="2" fillId="5" borderId="10" xfId="1" applyFont="1" applyFill="1" applyBorder="1"/>
    <xf numFmtId="0" fontId="2" fillId="5" borderId="37" xfId="1" applyFont="1" applyFill="1" applyBorder="1"/>
    <xf numFmtId="0" fontId="2" fillId="5" borderId="11" xfId="1" applyFont="1" applyFill="1" applyBorder="1"/>
    <xf numFmtId="0" fontId="2" fillId="5" borderId="26" xfId="1" quotePrefix="1" applyFont="1" applyFill="1" applyBorder="1"/>
    <xf numFmtId="0" fontId="3" fillId="4" borderId="34" xfId="1" applyFont="1" applyFill="1" applyBorder="1"/>
    <xf numFmtId="0" fontId="2" fillId="3" borderId="31" xfId="1" applyFont="1" applyFill="1" applyBorder="1" applyAlignment="1" applyProtection="1">
      <alignment horizontal="left" vertical="center" wrapText="1"/>
      <protection locked="0"/>
    </xf>
    <xf numFmtId="0" fontId="2" fillId="6" borderId="38" xfId="1" applyFont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2" fillId="5" borderId="31" xfId="1" applyFont="1" applyFill="1" applyBorder="1" applyAlignment="1" applyProtection="1">
      <alignment horizontal="center" vertical="center"/>
      <protection locked="0"/>
    </xf>
    <xf numFmtId="0" fontId="2" fillId="5" borderId="38" xfId="1" applyFont="1" applyFill="1" applyBorder="1" applyAlignment="1" applyProtection="1">
      <alignment horizontal="center" vertical="center"/>
      <protection locked="0"/>
    </xf>
    <xf numFmtId="0" fontId="5" fillId="2" borderId="38" xfId="2" applyFont="1" applyBorder="1" applyAlignment="1" applyProtection="1">
      <alignment horizontal="center" vertical="center"/>
      <protection locked="0"/>
    </xf>
    <xf numFmtId="0" fontId="5" fillId="2" borderId="33" xfId="2" applyFont="1" applyBorder="1" applyAlignment="1" applyProtection="1">
      <alignment horizontal="center" vertical="center"/>
      <protection locked="0"/>
    </xf>
    <xf numFmtId="0" fontId="2" fillId="5" borderId="33" xfId="1" applyFont="1" applyFill="1" applyBorder="1" applyAlignment="1" applyProtection="1">
      <alignment horizontal="center" vertical="center"/>
      <protection locked="0"/>
    </xf>
    <xf numFmtId="0" fontId="5" fillId="2" borderId="32" xfId="2" applyFont="1" applyBorder="1" applyAlignment="1" applyProtection="1">
      <alignment horizontal="center" vertical="center"/>
      <protection locked="0"/>
    </xf>
    <xf numFmtId="0" fontId="2" fillId="7" borderId="40" xfId="1" applyFont="1" applyFill="1" applyBorder="1" applyAlignment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  <protection locked="0"/>
    </xf>
    <xf numFmtId="0" fontId="2" fillId="3" borderId="33" xfId="1" applyFont="1" applyFill="1" applyBorder="1" applyAlignment="1" applyProtection="1">
      <alignment horizontal="center" vertical="center"/>
      <protection locked="0"/>
    </xf>
    <xf numFmtId="0" fontId="2" fillId="3" borderId="32" xfId="1" applyFont="1" applyFill="1" applyBorder="1" applyAlignment="1" applyProtection="1">
      <alignment wrapText="1"/>
      <protection locked="0"/>
    </xf>
    <xf numFmtId="0" fontId="2" fillId="6" borderId="41" xfId="1" applyFont="1" applyFill="1" applyBorder="1" applyAlignment="1">
      <alignment horizontal="center" wrapText="1"/>
    </xf>
    <xf numFmtId="0" fontId="2" fillId="5" borderId="41" xfId="1" applyFont="1" applyFill="1" applyBorder="1" applyAlignment="1">
      <alignment wrapText="1"/>
    </xf>
    <xf numFmtId="0" fontId="3" fillId="3" borderId="45" xfId="1" applyFont="1" applyFill="1" applyBorder="1" applyAlignment="1" applyProtection="1">
      <alignment vertical="top"/>
      <protection locked="0"/>
    </xf>
    <xf numFmtId="0" fontId="3" fillId="3" borderId="46" xfId="1" applyFont="1" applyFill="1" applyBorder="1" applyAlignment="1" applyProtection="1">
      <alignment vertical="top"/>
      <protection locked="0"/>
    </xf>
    <xf numFmtId="0" fontId="3" fillId="3" borderId="47" xfId="1" applyFont="1" applyFill="1" applyBorder="1" applyAlignment="1" applyProtection="1">
      <alignment vertical="top"/>
      <protection locked="0"/>
    </xf>
    <xf numFmtId="0" fontId="2" fillId="6" borderId="10" xfId="1" applyFont="1" applyFill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3" fillId="3" borderId="10" xfId="1" applyFont="1" applyFill="1" applyBorder="1"/>
    <xf numFmtId="0" fontId="2" fillId="6" borderId="15" xfId="1" applyFont="1" applyFill="1" applyBorder="1" applyAlignment="1">
      <alignment horizontal="center"/>
    </xf>
    <xf numFmtId="0" fontId="3" fillId="3" borderId="45" xfId="1" applyFont="1" applyFill="1" applyBorder="1" applyAlignment="1">
      <alignment vertical="center"/>
    </xf>
    <xf numFmtId="0" fontId="2" fillId="3" borderId="9" xfId="1" applyFont="1" applyFill="1" applyBorder="1" applyAlignment="1">
      <alignment horizontal="center" vertical="center"/>
    </xf>
    <xf numFmtId="0" fontId="3" fillId="3" borderId="51" xfId="1" applyFont="1" applyFill="1" applyBorder="1" applyAlignment="1" applyProtection="1">
      <alignment vertical="top"/>
      <protection locked="0"/>
    </xf>
    <xf numFmtId="0" fontId="3" fillId="3" borderId="28" xfId="1" applyFont="1" applyFill="1" applyBorder="1" applyAlignment="1" applyProtection="1">
      <alignment vertical="top"/>
      <protection locked="0"/>
    </xf>
    <xf numFmtId="0" fontId="3" fillId="3" borderId="25" xfId="1" applyFont="1" applyFill="1" applyBorder="1" applyAlignment="1" applyProtection="1">
      <alignment vertical="top"/>
      <protection locked="0"/>
    </xf>
    <xf numFmtId="0" fontId="3" fillId="3" borderId="24" xfId="1" applyFont="1" applyFill="1" applyBorder="1" applyAlignment="1" applyProtection="1">
      <alignment horizontal="center" vertical="top"/>
      <protection locked="0"/>
    </xf>
    <xf numFmtId="0" fontId="2" fillId="6" borderId="23" xfId="1" applyFont="1" applyFill="1" applyBorder="1" applyAlignment="1">
      <alignment horizontal="center"/>
    </xf>
    <xf numFmtId="0" fontId="2" fillId="6" borderId="32" xfId="1" applyFont="1" applyFill="1" applyBorder="1" applyAlignment="1">
      <alignment horizontal="center"/>
    </xf>
    <xf numFmtId="0" fontId="3" fillId="3" borderId="52" xfId="1" applyFont="1" applyFill="1" applyBorder="1"/>
    <xf numFmtId="0" fontId="2" fillId="6" borderId="52" xfId="1" applyFont="1" applyFill="1" applyBorder="1" applyAlignment="1">
      <alignment horizontal="center"/>
    </xf>
    <xf numFmtId="0" fontId="2" fillId="6" borderId="53" xfId="1" applyFont="1" applyFill="1" applyBorder="1" applyAlignment="1">
      <alignment horizontal="center"/>
    </xf>
    <xf numFmtId="0" fontId="3" fillId="3" borderId="54" xfId="1" applyFont="1" applyFill="1" applyBorder="1" applyAlignment="1">
      <alignment vertical="center"/>
    </xf>
    <xf numFmtId="0" fontId="2" fillId="3" borderId="30" xfId="1" applyFont="1" applyFill="1" applyBorder="1" applyAlignment="1">
      <alignment horizontal="center" vertical="center"/>
    </xf>
    <xf numFmtId="0" fontId="2" fillId="6" borderId="24" xfId="1" applyFont="1" applyFill="1" applyBorder="1" applyAlignment="1">
      <alignment horizontal="center"/>
    </xf>
    <xf numFmtId="0" fontId="3" fillId="3" borderId="21" xfId="1" applyFont="1" applyFill="1" applyBorder="1" applyAlignment="1">
      <alignment vertical="center"/>
    </xf>
    <xf numFmtId="0" fontId="3" fillId="3" borderId="8" xfId="1" applyFont="1" applyFill="1" applyBorder="1" applyAlignment="1">
      <alignment vertical="center"/>
    </xf>
    <xf numFmtId="0" fontId="3" fillId="3" borderId="56" xfId="1" applyFont="1" applyFill="1" applyBorder="1" applyAlignment="1"/>
    <xf numFmtId="0" fontId="2" fillId="3" borderId="57" xfId="1" applyFont="1" applyFill="1" applyBorder="1" applyAlignment="1">
      <alignment horizontal="center"/>
    </xf>
    <xf numFmtId="0" fontId="3" fillId="3" borderId="58" xfId="1" applyFont="1" applyFill="1" applyBorder="1" applyAlignment="1" applyProtection="1">
      <alignment vertical="top"/>
      <protection locked="0"/>
    </xf>
    <xf numFmtId="0" fontId="3" fillId="3" borderId="39" xfId="1" applyFont="1" applyFill="1" applyBorder="1" applyAlignment="1" applyProtection="1">
      <alignment vertical="top"/>
      <protection locked="0"/>
    </xf>
    <xf numFmtId="0" fontId="3" fillId="3" borderId="38" xfId="1" applyFont="1" applyFill="1" applyBorder="1" applyAlignment="1" applyProtection="1">
      <alignment vertical="top"/>
      <protection locked="0"/>
    </xf>
    <xf numFmtId="0" fontId="3" fillId="3" borderId="32" xfId="1" applyFont="1" applyFill="1" applyBorder="1" applyAlignment="1" applyProtection="1">
      <alignment horizontal="center" vertical="top"/>
      <protection locked="0"/>
    </xf>
    <xf numFmtId="0" fontId="2" fillId="6" borderId="31" xfId="1" applyFont="1" applyFill="1" applyBorder="1" applyAlignment="1">
      <alignment horizontal="center"/>
    </xf>
    <xf numFmtId="0" fontId="2" fillId="6" borderId="59" xfId="1" applyFont="1" applyFill="1" applyBorder="1" applyAlignment="1">
      <alignment horizontal="center"/>
    </xf>
    <xf numFmtId="0" fontId="3" fillId="3" borderId="61" xfId="1" applyFont="1" applyFill="1" applyBorder="1" applyAlignment="1">
      <alignment vertical="center"/>
    </xf>
    <xf numFmtId="0" fontId="2" fillId="3" borderId="66" xfId="1" applyFont="1" applyFill="1" applyBorder="1" applyAlignment="1">
      <alignment horizontal="center" vertical="center"/>
    </xf>
    <xf numFmtId="0" fontId="2" fillId="5" borderId="52" xfId="1" applyFont="1" applyFill="1" applyBorder="1"/>
    <xf numFmtId="0" fontId="2" fillId="5" borderId="36" xfId="1" quotePrefix="1" applyFont="1" applyFill="1" applyBorder="1"/>
    <xf numFmtId="0" fontId="2" fillId="5" borderId="67" xfId="1" applyFont="1" applyFill="1" applyBorder="1"/>
    <xf numFmtId="0" fontId="2" fillId="5" borderId="54" xfId="1" applyFont="1" applyFill="1" applyBorder="1"/>
    <xf numFmtId="0" fontId="2" fillId="5" borderId="51" xfId="1" applyFont="1" applyFill="1" applyBorder="1"/>
    <xf numFmtId="0" fontId="2" fillId="5" borderId="56" xfId="1" applyFont="1" applyFill="1" applyBorder="1"/>
    <xf numFmtId="0" fontId="2" fillId="3" borderId="43" xfId="1" applyFont="1" applyFill="1" applyBorder="1" applyAlignment="1"/>
    <xf numFmtId="0" fontId="2" fillId="3" borderId="42" xfId="1" applyFont="1" applyFill="1" applyBorder="1" applyAlignment="1"/>
    <xf numFmtId="0" fontId="2" fillId="3" borderId="44" xfId="1" applyFont="1" applyFill="1" applyBorder="1" applyAlignment="1"/>
    <xf numFmtId="0" fontId="2" fillId="3" borderId="60" xfId="1" applyFont="1" applyFill="1" applyBorder="1" applyAlignment="1"/>
    <xf numFmtId="0" fontId="2" fillId="3" borderId="61" xfId="1" applyFont="1" applyFill="1" applyBorder="1" applyAlignment="1"/>
    <xf numFmtId="0" fontId="2" fillId="3" borderId="62" xfId="1" applyFont="1" applyFill="1" applyBorder="1" applyAlignment="1"/>
    <xf numFmtId="0" fontId="3" fillId="3" borderId="1" xfId="1" applyFont="1" applyFill="1" applyBorder="1" applyAlignment="1">
      <alignment vertical="center"/>
    </xf>
    <xf numFmtId="0" fontId="2" fillId="3" borderId="11" xfId="1" applyFont="1" applyFill="1" applyBorder="1" applyAlignment="1" applyProtection="1">
      <alignment horizontal="center" vertical="top"/>
      <protection locked="0"/>
    </xf>
    <xf numFmtId="0" fontId="2" fillId="3" borderId="15" xfId="1" applyFont="1" applyFill="1" applyBorder="1" applyAlignment="1" applyProtection="1">
      <alignment horizontal="center"/>
      <protection locked="0"/>
    </xf>
    <xf numFmtId="0" fontId="2" fillId="3" borderId="53" xfId="1" applyFont="1" applyFill="1" applyBorder="1" applyAlignment="1" applyProtection="1">
      <alignment horizontal="center"/>
      <protection locked="0"/>
    </xf>
    <xf numFmtId="0" fontId="3" fillId="3" borderId="42" xfId="1" applyFont="1" applyFill="1" applyBorder="1" applyAlignment="1" applyProtection="1">
      <alignment horizontal="center" vertical="top"/>
      <protection locked="0"/>
    </xf>
    <xf numFmtId="0" fontId="3" fillId="3" borderId="43" xfId="1" applyFont="1" applyFill="1" applyBorder="1" applyAlignment="1" applyProtection="1">
      <alignment horizontal="center" vertical="top"/>
      <protection locked="0"/>
    </xf>
    <xf numFmtId="0" fontId="3" fillId="3" borderId="49" xfId="1" applyFont="1" applyFill="1" applyBorder="1" applyAlignment="1" applyProtection="1">
      <alignment horizontal="center" vertical="top"/>
      <protection locked="0"/>
    </xf>
    <xf numFmtId="0" fontId="3" fillId="3" borderId="0" xfId="1" applyFont="1" applyFill="1" applyBorder="1" applyAlignment="1" applyProtection="1">
      <alignment horizontal="center" vertical="top"/>
      <protection locked="0"/>
    </xf>
    <xf numFmtId="0" fontId="3" fillId="3" borderId="60" xfId="1" applyFont="1" applyFill="1" applyBorder="1" applyAlignment="1" applyProtection="1">
      <alignment horizontal="center" vertical="top"/>
      <protection locked="0"/>
    </xf>
    <xf numFmtId="0" fontId="3" fillId="3" borderId="61" xfId="1" applyFont="1" applyFill="1" applyBorder="1" applyAlignment="1" applyProtection="1">
      <alignment horizontal="center" vertical="top"/>
      <protection locked="0"/>
    </xf>
    <xf numFmtId="0" fontId="2" fillId="3" borderId="44" xfId="1" applyFont="1" applyFill="1" applyBorder="1" applyAlignment="1">
      <alignment horizontal="center"/>
    </xf>
    <xf numFmtId="0" fontId="2" fillId="3" borderId="50" xfId="1" applyFont="1" applyFill="1" applyBorder="1" applyAlignment="1">
      <alignment horizontal="center"/>
    </xf>
    <xf numFmtId="0" fontId="2" fillId="3" borderId="62" xfId="1" applyFont="1" applyFill="1" applyBorder="1" applyAlignment="1">
      <alignment horizontal="center"/>
    </xf>
    <xf numFmtId="0" fontId="2" fillId="4" borderId="27" xfId="1" applyFont="1" applyFill="1" applyBorder="1" applyAlignment="1">
      <alignment horizontal="left" vertical="center" wrapText="1"/>
    </xf>
    <xf numFmtId="0" fontId="2" fillId="4" borderId="28" xfId="1" applyFont="1" applyFill="1" applyBorder="1" applyAlignment="1">
      <alignment horizontal="left" vertical="center" wrapText="1"/>
    </xf>
    <xf numFmtId="0" fontId="2" fillId="4" borderId="35" xfId="1" applyFont="1" applyFill="1" applyBorder="1" applyAlignment="1">
      <alignment horizontal="left" vertical="center" wrapText="1"/>
    </xf>
    <xf numFmtId="0" fontId="2" fillId="4" borderId="39" xfId="1" applyFont="1" applyFill="1" applyBorder="1" applyAlignment="1">
      <alignment horizontal="left" vertical="center" wrapText="1"/>
    </xf>
    <xf numFmtId="0" fontId="3" fillId="3" borderId="42" xfId="1" applyFont="1" applyFill="1" applyBorder="1" applyAlignment="1">
      <alignment horizontal="left" vertical="center"/>
    </xf>
    <xf numFmtId="0" fontId="3" fillId="3" borderId="43" xfId="1" applyFont="1" applyFill="1" applyBorder="1" applyAlignment="1">
      <alignment horizontal="left" vertical="center"/>
    </xf>
    <xf numFmtId="0" fontId="3" fillId="3" borderId="54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3" fillId="3" borderId="48" xfId="1" applyFont="1" applyFill="1" applyBorder="1" applyAlignment="1" applyProtection="1">
      <alignment horizontal="right" vertical="center"/>
      <protection locked="0"/>
    </xf>
    <xf numFmtId="0" fontId="3" fillId="3" borderId="43" xfId="1" applyFont="1" applyFill="1" applyBorder="1" applyAlignment="1" applyProtection="1">
      <alignment horizontal="right" vertical="center"/>
      <protection locked="0"/>
    </xf>
    <xf numFmtId="0" fontId="3" fillId="3" borderId="44" xfId="1" applyFont="1" applyFill="1" applyBorder="1" applyAlignment="1" applyProtection="1">
      <alignment horizontal="right" vertical="center"/>
      <protection locked="0"/>
    </xf>
    <xf numFmtId="0" fontId="3" fillId="3" borderId="55" xfId="1" applyFont="1" applyFill="1" applyBorder="1" applyAlignment="1" applyProtection="1">
      <alignment horizontal="right" vertical="center"/>
      <protection locked="0"/>
    </xf>
    <xf numFmtId="0" fontId="3" fillId="3" borderId="18" xfId="1" applyFont="1" applyFill="1" applyBorder="1" applyAlignment="1" applyProtection="1">
      <alignment horizontal="right" vertical="center"/>
      <protection locked="0"/>
    </xf>
    <xf numFmtId="0" fontId="3" fillId="3" borderId="20" xfId="1" applyFont="1" applyFill="1" applyBorder="1" applyAlignment="1" applyProtection="1">
      <alignment horizontal="right" vertical="center"/>
      <protection locked="0"/>
    </xf>
    <xf numFmtId="0" fontId="3" fillId="6" borderId="42" xfId="1" applyFont="1" applyFill="1" applyBorder="1" applyAlignment="1">
      <alignment horizontal="center" vertical="center"/>
    </xf>
    <xf numFmtId="0" fontId="3" fillId="6" borderId="44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left"/>
    </xf>
    <xf numFmtId="0" fontId="3" fillId="3" borderId="28" xfId="1" applyFont="1" applyFill="1" applyBorder="1" applyAlignment="1">
      <alignment horizontal="left"/>
    </xf>
    <xf numFmtId="0" fontId="3" fillId="3" borderId="27" xfId="1" applyFont="1" applyFill="1" applyBorder="1" applyAlignment="1" applyProtection="1">
      <alignment horizontal="right"/>
      <protection locked="0"/>
    </xf>
    <xf numFmtId="0" fontId="3" fillId="3" borderId="28" xfId="1" applyFont="1" applyFill="1" applyBorder="1" applyAlignment="1" applyProtection="1">
      <alignment horizontal="right"/>
      <protection locked="0"/>
    </xf>
    <xf numFmtId="0" fontId="3" fillId="3" borderId="29" xfId="1" applyFont="1" applyFill="1" applyBorder="1" applyAlignment="1" applyProtection="1">
      <alignment horizontal="right"/>
      <protection locked="0"/>
    </xf>
    <xf numFmtId="0" fontId="3" fillId="3" borderId="42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center"/>
    </xf>
    <xf numFmtId="0" fontId="3" fillId="3" borderId="60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horizontal="center" vertical="center"/>
    </xf>
    <xf numFmtId="0" fontId="3" fillId="6" borderId="60" xfId="1" applyFont="1" applyFill="1" applyBorder="1" applyAlignment="1">
      <alignment horizontal="center" vertical="center"/>
    </xf>
    <xf numFmtId="0" fontId="3" fillId="6" borderId="62" xfId="1" applyFont="1" applyFill="1" applyBorder="1" applyAlignment="1">
      <alignment horizontal="center" vertical="center"/>
    </xf>
    <xf numFmtId="0" fontId="3" fillId="3" borderId="58" xfId="1" applyFont="1" applyFill="1" applyBorder="1" applyAlignment="1">
      <alignment horizontal="left" vertical="center"/>
    </xf>
    <xf numFmtId="0" fontId="3" fillId="3" borderId="39" xfId="1" applyFont="1" applyFill="1" applyBorder="1" applyAlignment="1">
      <alignment horizontal="left" vertical="center"/>
    </xf>
    <xf numFmtId="0" fontId="3" fillId="3" borderId="60" xfId="1" applyFont="1" applyFill="1" applyBorder="1" applyAlignment="1">
      <alignment horizontal="left" vertical="center"/>
    </xf>
    <xf numFmtId="0" fontId="3" fillId="3" borderId="61" xfId="1" applyFont="1" applyFill="1" applyBorder="1" applyAlignment="1">
      <alignment horizontal="left" vertical="center"/>
    </xf>
    <xf numFmtId="0" fontId="3" fillId="3" borderId="35" xfId="1" applyFont="1" applyFill="1" applyBorder="1" applyAlignment="1" applyProtection="1">
      <alignment horizontal="right" vertical="center"/>
      <protection locked="0"/>
    </xf>
    <xf numFmtId="0" fontId="3" fillId="3" borderId="39" xfId="1" applyFont="1" applyFill="1" applyBorder="1" applyAlignment="1" applyProtection="1">
      <alignment horizontal="right" vertical="center"/>
      <protection locked="0"/>
    </xf>
    <xf numFmtId="0" fontId="3" fillId="3" borderId="41" xfId="1" applyFont="1" applyFill="1" applyBorder="1" applyAlignment="1" applyProtection="1">
      <alignment horizontal="right" vertical="center"/>
      <protection locked="0"/>
    </xf>
    <xf numFmtId="0" fontId="3" fillId="3" borderId="65" xfId="1" applyFont="1" applyFill="1" applyBorder="1" applyAlignment="1" applyProtection="1">
      <alignment horizontal="right" vertical="center"/>
      <protection locked="0"/>
    </xf>
    <xf numFmtId="0" fontId="3" fillId="3" borderId="61" xfId="1" applyFont="1" applyFill="1" applyBorder="1" applyAlignment="1" applyProtection="1">
      <alignment horizontal="right" vertical="center"/>
      <protection locked="0"/>
    </xf>
    <xf numFmtId="0" fontId="3" fillId="3" borderId="62" xfId="1" applyFont="1" applyFill="1" applyBorder="1" applyAlignment="1" applyProtection="1">
      <alignment horizontal="right" vertical="center"/>
      <protection locked="0"/>
    </xf>
    <xf numFmtId="0" fontId="3" fillId="3" borderId="56" xfId="1" applyFont="1" applyFill="1" applyBorder="1" applyAlignment="1" applyProtection="1">
      <alignment horizontal="center" vertical="top"/>
      <protection locked="0"/>
    </xf>
    <xf numFmtId="0" fontId="3" fillId="3" borderId="63" xfId="1" applyFont="1" applyFill="1" applyBorder="1" applyAlignment="1" applyProtection="1">
      <alignment horizontal="center" vertical="top"/>
      <protection locked="0"/>
    </xf>
    <xf numFmtId="0" fontId="3" fillId="3" borderId="64" xfId="1" applyFont="1" applyFill="1" applyBorder="1" applyAlignment="1" applyProtection="1">
      <alignment horizontal="center" vertical="top"/>
      <protection locked="0"/>
    </xf>
    <xf numFmtId="0" fontId="2" fillId="6" borderId="56" xfId="1" applyFont="1" applyFill="1" applyBorder="1" applyAlignment="1">
      <alignment horizontal="center"/>
    </xf>
    <xf numFmtId="0" fontId="2" fillId="6" borderId="64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left" vertical="center" wrapText="1"/>
    </xf>
    <xf numFmtId="0" fontId="2" fillId="4" borderId="16" xfId="1" applyFont="1" applyFill="1" applyBorder="1" applyAlignment="1">
      <alignment horizontal="left" vertical="center" wrapText="1"/>
    </xf>
  </cellXfs>
  <cellStyles count="4">
    <cellStyle name="Neutrale 2" xfId="2"/>
    <cellStyle name="Normale" xfId="0" builtinId="0"/>
    <cellStyle name="Normale 2" xfId="1"/>
    <cellStyle name="Normale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stema%20Leghe%20DreadBall%20S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"/>
      <sheetName val="Results"/>
      <sheetName val="Team Stats"/>
      <sheetName val="Database"/>
      <sheetName val="Lista Squadre"/>
      <sheetName val="Calendario Partite"/>
      <sheetName val="Classifica"/>
      <sheetName val="Statistiche Giocatore"/>
      <sheetName val="Registro Aste MVP"/>
      <sheetName val="Database Aste MVP"/>
      <sheetName val="T1"/>
      <sheetName val="T2"/>
      <sheetName val="T3"/>
      <sheetName val="T4"/>
      <sheetName val="T5"/>
      <sheetName val="T6"/>
      <sheetName val="Roster"/>
      <sheetName val="Estrazioni MVP-Giant"/>
      <sheetName val="Generazione Casuale MVP"/>
      <sheetName val="Generazione Casuale GIANT"/>
      <sheetName val="Abilità"/>
      <sheetName val="MVP Overviews"/>
    </sheetNames>
    <sheetDataSet>
      <sheetData sheetId="0"/>
      <sheetData sheetId="1"/>
      <sheetData sheetId="2"/>
      <sheetData sheetId="3"/>
      <sheetData sheetId="4">
        <row r="6">
          <cell r="B6" t="str">
            <v>Finding Makos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0"/>
    <pageSetUpPr fitToPage="1"/>
  </sheetPr>
  <dimension ref="B1:AZ86"/>
  <sheetViews>
    <sheetView tabSelected="1" zoomScale="80" zoomScaleNormal="80" workbookViewId="0">
      <selection activeCell="I19" sqref="I19"/>
    </sheetView>
  </sheetViews>
  <sheetFormatPr defaultColWidth="12.42578125" defaultRowHeight="15"/>
  <cols>
    <col min="1" max="1" width="2.7109375" style="37" customWidth="1"/>
    <col min="2" max="2" width="5.5703125" style="37" bestFit="1" customWidth="1"/>
    <col min="3" max="3" width="21.140625" style="37" customWidth="1"/>
    <col min="4" max="4" width="10.85546875" style="37" customWidth="1"/>
    <col min="5" max="6" width="5.140625" style="37" bestFit="1" customWidth="1"/>
    <col min="7" max="11" width="5.5703125" style="37" bestFit="1" customWidth="1"/>
    <col min="12" max="12" width="10.42578125" style="37" customWidth="1"/>
    <col min="13" max="13" width="22.140625" style="37" customWidth="1"/>
    <col min="14" max="14" width="5.5703125" style="37" bestFit="1" customWidth="1"/>
    <col min="15" max="28" width="5.28515625" style="37" customWidth="1"/>
    <col min="29" max="32" width="5.28515625" style="37" bestFit="1" customWidth="1"/>
    <col min="33" max="33" width="26.85546875" style="37" customWidth="1"/>
    <col min="34" max="34" width="5.140625" style="37" customWidth="1"/>
    <col min="35" max="35" width="19.140625" style="37" hidden="1" customWidth="1"/>
    <col min="36" max="36" width="20.5703125" style="37" hidden="1" customWidth="1"/>
    <col min="37" max="37" width="21.85546875" style="37" hidden="1" customWidth="1"/>
    <col min="38" max="38" width="22.7109375" style="37" hidden="1" customWidth="1"/>
    <col min="39" max="39" width="24.140625" style="37" hidden="1" customWidth="1"/>
    <col min="40" max="40" width="24.42578125" style="37" hidden="1" customWidth="1"/>
    <col min="41" max="41" width="26.140625" style="37" hidden="1" customWidth="1"/>
    <col min="42" max="42" width="26.7109375" style="37" hidden="1" customWidth="1"/>
    <col min="43" max="43" width="28.140625" style="37" hidden="1" customWidth="1"/>
    <col min="44" max="44" width="28" style="37" hidden="1" customWidth="1"/>
    <col min="45" max="45" width="28.5703125" style="37" hidden="1" customWidth="1"/>
    <col min="46" max="46" width="28.140625" style="37" hidden="1" customWidth="1"/>
    <col min="47" max="47" width="24.28515625" style="37" hidden="1" customWidth="1"/>
    <col min="48" max="48" width="25.5703125" style="37" hidden="1" customWidth="1"/>
    <col min="49" max="49" width="27.5703125" style="37" hidden="1" customWidth="1"/>
    <col min="50" max="50" width="28.5703125" style="37" hidden="1" customWidth="1"/>
    <col min="51" max="51" width="31.28515625" style="37" hidden="1" customWidth="1"/>
    <col min="52" max="52" width="26.5703125" style="37" hidden="1" customWidth="1"/>
    <col min="53" max="53" width="19.85546875" style="37" customWidth="1"/>
    <col min="54" max="16384" width="12.42578125" style="37"/>
  </cols>
  <sheetData>
    <row r="1" spans="2:52" s="1" customFormat="1" ht="15.75" thickBot="1">
      <c r="C1" s="2"/>
      <c r="D1" s="2"/>
      <c r="E1" s="2"/>
      <c r="F1" s="2"/>
      <c r="G1" s="2"/>
      <c r="H1" s="2"/>
    </row>
    <row r="2" spans="2:52" s="15" customFormat="1" ht="105.95" customHeight="1" thickBot="1">
      <c r="B2" s="3" t="s">
        <v>0</v>
      </c>
      <c r="C2" s="4" t="s">
        <v>1</v>
      </c>
      <c r="D2" s="5" t="s">
        <v>2</v>
      </c>
      <c r="E2" s="5" t="s">
        <v>3</v>
      </c>
      <c r="F2" s="6" t="s">
        <v>4</v>
      </c>
      <c r="G2" s="7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  <c r="M2" s="9"/>
      <c r="N2" s="10" t="s">
        <v>11</v>
      </c>
      <c r="O2" s="6" t="s">
        <v>12</v>
      </c>
      <c r="P2" s="4" t="s">
        <v>13</v>
      </c>
      <c r="Q2" s="7" t="s">
        <v>132</v>
      </c>
      <c r="R2" s="7" t="s">
        <v>14</v>
      </c>
      <c r="S2" s="7" t="s">
        <v>133</v>
      </c>
      <c r="T2" s="7" t="s">
        <v>15</v>
      </c>
      <c r="U2" s="5" t="s">
        <v>16</v>
      </c>
      <c r="V2" s="5" t="s">
        <v>17</v>
      </c>
      <c r="W2" s="5" t="s">
        <v>18</v>
      </c>
      <c r="X2" s="5" t="s">
        <v>19</v>
      </c>
      <c r="Y2" s="5" t="s">
        <v>20</v>
      </c>
      <c r="Z2" s="6" t="s">
        <v>21</v>
      </c>
      <c r="AA2" s="9" t="s">
        <v>22</v>
      </c>
      <c r="AB2" s="11" t="s">
        <v>23</v>
      </c>
      <c r="AC2" s="4" t="s">
        <v>24</v>
      </c>
      <c r="AD2" s="5" t="s">
        <v>25</v>
      </c>
      <c r="AE2" s="5" t="s">
        <v>26</v>
      </c>
      <c r="AF2" s="5" t="s">
        <v>27</v>
      </c>
      <c r="AG2" s="12" t="s">
        <v>28</v>
      </c>
      <c r="AH2" s="13" t="s">
        <v>29</v>
      </c>
      <c r="AI2" s="14" t="s">
        <v>30</v>
      </c>
    </row>
    <row r="3" spans="2:52" ht="30" customHeight="1" thickBot="1">
      <c r="B3" s="16">
        <v>1</v>
      </c>
      <c r="C3" s="17"/>
      <c r="D3" s="18"/>
      <c r="E3" s="19" t="str">
        <f>IF(D3="","",AA3-VLOOKUP(F3,$AK$3:$AL$18,2,TRUE))</f>
        <v/>
      </c>
      <c r="F3" s="20" t="str">
        <f>IF(D3="","",VLOOKUP(AA3,$AL$4:$AM$18,2,TRUE))</f>
        <v/>
      </c>
      <c r="G3" s="21" t="str">
        <f t="shared" ref="G3:G8" si="0">IF(D3="","",VLOOKUP($D3,$AQ$5:$AZ$9,AR$10,FALSE))</f>
        <v/>
      </c>
      <c r="H3" s="22" t="str">
        <f t="shared" ref="H3:J7" si="1">IF(D3="","",(VLOOKUP($D3,$AQ$5:$AZ$9,AS$10,FALSE)-AC3)&amp;"+")</f>
        <v/>
      </c>
      <c r="I3" s="22" t="str">
        <f t="shared" si="1"/>
        <v/>
      </c>
      <c r="J3" s="22" t="str">
        <f t="shared" si="1"/>
        <v/>
      </c>
      <c r="K3" s="22" t="str">
        <f>IF(D3="","",VLOOKUP($D3,$AQ$5:$AZ$9,AV$10,FALSE)&amp;"+")</f>
        <v/>
      </c>
      <c r="L3" s="212" t="str">
        <f>IF(D3="","",IF(AG3="",IF(AI3="","",AI3),IF(AI3="",AG3,AI3&amp;", "&amp;AG3)))</f>
        <v/>
      </c>
      <c r="M3" s="213"/>
      <c r="N3" s="23" t="str">
        <f>IF(D3="","",VLOOKUP($D3,$AQ$5:$AZ$9,AW$10,FALSE))</f>
        <v/>
      </c>
      <c r="O3" s="20" t="str">
        <f>IF(N3="","",N3+(F3-1)*5)</f>
        <v/>
      </c>
      <c r="P3" s="24"/>
      <c r="Q3" s="25"/>
      <c r="R3" s="25"/>
      <c r="S3" s="25"/>
      <c r="T3" s="26"/>
      <c r="U3" s="27"/>
      <c r="V3" s="28"/>
      <c r="W3" s="28"/>
      <c r="X3" s="27"/>
      <c r="Y3" s="27"/>
      <c r="Z3" s="29"/>
      <c r="AA3" s="30">
        <f>Z3+Y3+X3+U3+T3+AB3</f>
        <v>0</v>
      </c>
      <c r="AB3" s="31">
        <v>0</v>
      </c>
      <c r="AC3" s="32"/>
      <c r="AD3" s="33"/>
      <c r="AE3" s="33"/>
      <c r="AF3" s="33"/>
      <c r="AG3" s="34"/>
      <c r="AH3" s="35">
        <f>SUM(AC3:AF3)</f>
        <v>0</v>
      </c>
      <c r="AI3" s="36" t="str">
        <f t="shared" ref="AI3:AI8" si="2">IF(D3="","",VLOOKUP($D3,$AQ$5:$AZ$9,AX$10,FALSE))</f>
        <v/>
      </c>
      <c r="AK3" s="38" t="s">
        <v>32</v>
      </c>
      <c r="AL3" s="39" t="s">
        <v>33</v>
      </c>
      <c r="AM3" s="40" t="s">
        <v>32</v>
      </c>
      <c r="AO3" s="41"/>
      <c r="AP3" s="42" t="s">
        <v>34</v>
      </c>
      <c r="AQ3" s="43"/>
      <c r="AR3" s="43"/>
      <c r="AS3" s="43"/>
      <c r="AT3" s="43"/>
      <c r="AU3" s="43"/>
      <c r="AV3" s="43"/>
      <c r="AW3" s="43"/>
      <c r="AX3" s="43"/>
      <c r="AY3" s="43"/>
      <c r="AZ3" s="44"/>
    </row>
    <row r="4" spans="2:52" ht="30" customHeight="1" thickBot="1">
      <c r="B4" s="45">
        <v>2</v>
      </c>
      <c r="C4" s="46"/>
      <c r="D4" s="47"/>
      <c r="E4" s="48" t="str">
        <f>IF(D4="","",AA4-VLOOKUP(F4,$AK$3:$AL$18,2,TRUE))</f>
        <v/>
      </c>
      <c r="F4" s="49" t="str">
        <f>IF(D4="","",VLOOKUP(AA4,$AL$4:$AM$18,2,TRUE))</f>
        <v/>
      </c>
      <c r="G4" s="50" t="str">
        <f t="shared" si="0"/>
        <v/>
      </c>
      <c r="H4" s="51" t="str">
        <f t="shared" si="1"/>
        <v/>
      </c>
      <c r="I4" s="51" t="str">
        <f t="shared" si="1"/>
        <v/>
      </c>
      <c r="J4" s="51" t="str">
        <f t="shared" si="1"/>
        <v/>
      </c>
      <c r="K4" s="51" t="str">
        <f>IF(D4="","",VLOOKUP($D4,$AQ$5:$AZ$9,AV$10,FALSE)&amp;"+")</f>
        <v/>
      </c>
      <c r="L4" s="170" t="str">
        <f t="shared" ref="L4:L18" si="3">IF(D4="","",IF(AG4="",IF(AI4="","",AI4),IF(AI4="",AG4,AI4&amp;", "&amp;AG4)))</f>
        <v/>
      </c>
      <c r="M4" s="171"/>
      <c r="N4" s="52" t="str">
        <f>IF(D4="","",VLOOKUP($D4,$AQ$5:$AZ$9,AW$10,FALSE))</f>
        <v/>
      </c>
      <c r="O4" s="49" t="str">
        <f t="shared" ref="O4:O18" si="4">IF(N4="","",N4+(F4-1)*5)</f>
        <v/>
      </c>
      <c r="P4" s="53"/>
      <c r="Q4" s="54"/>
      <c r="R4" s="54"/>
      <c r="S4" s="54"/>
      <c r="T4" s="55"/>
      <c r="U4" s="56"/>
      <c r="V4" s="57"/>
      <c r="W4" s="57"/>
      <c r="X4" s="56"/>
      <c r="Y4" s="56"/>
      <c r="Z4" s="58"/>
      <c r="AA4" s="30">
        <f t="shared" ref="AA4:AA18" si="5">Z4+Y4+X4+U4+T4+AB4</f>
        <v>0</v>
      </c>
      <c r="AB4" s="59">
        <v>0</v>
      </c>
      <c r="AC4" s="60"/>
      <c r="AD4" s="61"/>
      <c r="AE4" s="61"/>
      <c r="AF4" s="61"/>
      <c r="AG4" s="62"/>
      <c r="AH4" s="63">
        <f t="shared" ref="AH4:AH18" si="6">SUM(AC4:AF4)</f>
        <v>0</v>
      </c>
      <c r="AI4" s="64" t="str">
        <f t="shared" si="2"/>
        <v/>
      </c>
      <c r="AK4" s="65">
        <v>1</v>
      </c>
      <c r="AL4" s="66">
        <v>0</v>
      </c>
      <c r="AM4" s="67">
        <v>1</v>
      </c>
      <c r="AP4" s="38" t="s">
        <v>35</v>
      </c>
      <c r="AQ4" s="40" t="s">
        <v>2</v>
      </c>
      <c r="AR4" s="38" t="s">
        <v>5</v>
      </c>
      <c r="AS4" s="39" t="s">
        <v>6</v>
      </c>
      <c r="AT4" s="39" t="s">
        <v>7</v>
      </c>
      <c r="AU4" s="39" t="s">
        <v>8</v>
      </c>
      <c r="AV4" s="39" t="s">
        <v>9</v>
      </c>
      <c r="AW4" s="40" t="s">
        <v>11</v>
      </c>
      <c r="AX4" s="68" t="s">
        <v>10</v>
      </c>
      <c r="AY4" s="38" t="s">
        <v>36</v>
      </c>
      <c r="AZ4" s="40" t="s">
        <v>37</v>
      </c>
    </row>
    <row r="5" spans="2:52" ht="30" customHeight="1">
      <c r="B5" s="45">
        <v>3</v>
      </c>
      <c r="C5" s="46"/>
      <c r="D5" s="47"/>
      <c r="E5" s="48" t="str">
        <f>IF(D5="","",AA5-VLOOKUP(F5,$AK$3:$AL$18,2,TRUE))</f>
        <v/>
      </c>
      <c r="F5" s="49" t="str">
        <f>IF(D5="","",VLOOKUP(AA5,$AL$4:$AM$18,2,TRUE))</f>
        <v/>
      </c>
      <c r="G5" s="50" t="str">
        <f t="shared" si="0"/>
        <v/>
      </c>
      <c r="H5" s="51" t="str">
        <f t="shared" si="1"/>
        <v/>
      </c>
      <c r="I5" s="51" t="str">
        <f t="shared" si="1"/>
        <v/>
      </c>
      <c r="J5" s="51" t="str">
        <f t="shared" si="1"/>
        <v/>
      </c>
      <c r="K5" s="51" t="str">
        <f>IF(D5="","",VLOOKUP($D5,$AQ$5:$AZ$9,AV$10,FALSE)&amp;"+")</f>
        <v/>
      </c>
      <c r="L5" s="170" t="str">
        <f t="shared" si="3"/>
        <v/>
      </c>
      <c r="M5" s="171"/>
      <c r="N5" s="52" t="str">
        <f>IF(D5="","",VLOOKUP($D5,$AQ$5:$AZ$9,AW$10,FALSE))</f>
        <v/>
      </c>
      <c r="O5" s="49" t="str">
        <f t="shared" si="4"/>
        <v/>
      </c>
      <c r="P5" s="53"/>
      <c r="Q5" s="54"/>
      <c r="R5" s="54"/>
      <c r="S5" s="54"/>
      <c r="T5" s="55"/>
      <c r="U5" s="56"/>
      <c r="V5" s="57"/>
      <c r="W5" s="57"/>
      <c r="X5" s="56"/>
      <c r="Y5" s="56"/>
      <c r="Z5" s="58"/>
      <c r="AA5" s="30">
        <f t="shared" si="5"/>
        <v>0</v>
      </c>
      <c r="AB5" s="59">
        <v>0</v>
      </c>
      <c r="AC5" s="60"/>
      <c r="AD5" s="61"/>
      <c r="AE5" s="61"/>
      <c r="AF5" s="61"/>
      <c r="AG5" s="62"/>
      <c r="AH5" s="63">
        <f t="shared" si="6"/>
        <v>0</v>
      </c>
      <c r="AI5" s="64" t="str">
        <f t="shared" si="2"/>
        <v/>
      </c>
      <c r="AK5" s="69">
        <v>2</v>
      </c>
      <c r="AL5" s="70">
        <f>AL4+AK5</f>
        <v>2</v>
      </c>
      <c r="AM5" s="71">
        <v>2</v>
      </c>
      <c r="AP5" s="65" t="str">
        <f>IF($V$21="","",$V$21)</f>
        <v/>
      </c>
      <c r="AQ5" s="67" t="s">
        <v>31</v>
      </c>
      <c r="AR5" s="65" t="str">
        <f t="shared" ref="AR5:AZ9" si="7">IF($AQ82,VLOOKUP($AP5&amp;"-"&amp;$AQ5,$AO$14:$AZ$56,AR$10+2,FALSE),"")</f>
        <v/>
      </c>
      <c r="AS5" s="66" t="str">
        <f t="shared" si="7"/>
        <v/>
      </c>
      <c r="AT5" s="66" t="str">
        <f t="shared" si="7"/>
        <v/>
      </c>
      <c r="AU5" s="66" t="str">
        <f t="shared" si="7"/>
        <v/>
      </c>
      <c r="AV5" s="66" t="str">
        <f t="shared" si="7"/>
        <v/>
      </c>
      <c r="AW5" s="67" t="str">
        <f t="shared" si="7"/>
        <v/>
      </c>
      <c r="AX5" s="72" t="str">
        <f t="shared" si="7"/>
        <v/>
      </c>
      <c r="AY5" s="65" t="str">
        <f t="shared" si="7"/>
        <v/>
      </c>
      <c r="AZ5" s="67" t="str">
        <f t="shared" si="7"/>
        <v/>
      </c>
    </row>
    <row r="6" spans="2:52" ht="30" customHeight="1">
      <c r="B6" s="45">
        <v>4</v>
      </c>
      <c r="C6" s="46"/>
      <c r="D6" s="47"/>
      <c r="E6" s="48" t="str">
        <f>IF(D6="","",AA6-VLOOKUP(F6,$AK$3:$AL$18,2,TRUE))</f>
        <v/>
      </c>
      <c r="F6" s="49" t="str">
        <f>IF(D6="","",VLOOKUP(AA6,$AL$4:$AM$18,2,TRUE))</f>
        <v/>
      </c>
      <c r="G6" s="50" t="str">
        <f t="shared" si="0"/>
        <v/>
      </c>
      <c r="H6" s="51" t="str">
        <f t="shared" si="1"/>
        <v/>
      </c>
      <c r="I6" s="51" t="str">
        <f t="shared" si="1"/>
        <v/>
      </c>
      <c r="J6" s="51" t="str">
        <f t="shared" si="1"/>
        <v/>
      </c>
      <c r="K6" s="51" t="str">
        <f>IF(D6="","",VLOOKUP($D6,$AQ$5:$AZ$9,AV$10,FALSE)&amp;"+")</f>
        <v/>
      </c>
      <c r="L6" s="170" t="str">
        <f t="shared" si="3"/>
        <v/>
      </c>
      <c r="M6" s="171"/>
      <c r="N6" s="52" t="str">
        <f>IF(D6="","",VLOOKUP($D6,$AQ$5:$AZ$9,AW$10,FALSE))</f>
        <v/>
      </c>
      <c r="O6" s="49" t="str">
        <f t="shared" si="4"/>
        <v/>
      </c>
      <c r="P6" s="53"/>
      <c r="Q6" s="54"/>
      <c r="R6" s="54"/>
      <c r="S6" s="54"/>
      <c r="T6" s="55"/>
      <c r="U6" s="56"/>
      <c r="V6" s="57"/>
      <c r="W6" s="57"/>
      <c r="X6" s="56"/>
      <c r="Y6" s="56"/>
      <c r="Z6" s="58"/>
      <c r="AA6" s="30">
        <f t="shared" si="5"/>
        <v>0</v>
      </c>
      <c r="AB6" s="59">
        <v>0</v>
      </c>
      <c r="AC6" s="60"/>
      <c r="AD6" s="61"/>
      <c r="AE6" s="61"/>
      <c r="AF6" s="61"/>
      <c r="AG6" s="62"/>
      <c r="AH6" s="63">
        <f t="shared" si="6"/>
        <v>0</v>
      </c>
      <c r="AI6" s="64" t="str">
        <f t="shared" si="2"/>
        <v/>
      </c>
      <c r="AK6" s="69">
        <v>3</v>
      </c>
      <c r="AL6" s="70">
        <f t="shared" ref="AL6:AL25" si="8">AL5+AK6</f>
        <v>5</v>
      </c>
      <c r="AM6" s="71">
        <v>3</v>
      </c>
      <c r="AP6" s="69" t="str">
        <f>IF($V$21="","",$V$21)</f>
        <v/>
      </c>
      <c r="AQ6" s="71" t="s">
        <v>39</v>
      </c>
      <c r="AR6" s="69" t="str">
        <f t="shared" si="7"/>
        <v/>
      </c>
      <c r="AS6" s="70" t="str">
        <f t="shared" si="7"/>
        <v/>
      </c>
      <c r="AT6" s="70" t="str">
        <f t="shared" si="7"/>
        <v/>
      </c>
      <c r="AU6" s="70" t="str">
        <f t="shared" si="7"/>
        <v/>
      </c>
      <c r="AV6" s="70" t="str">
        <f t="shared" si="7"/>
        <v/>
      </c>
      <c r="AW6" s="71" t="str">
        <f t="shared" si="7"/>
        <v/>
      </c>
      <c r="AX6" s="73" t="str">
        <f t="shared" si="7"/>
        <v/>
      </c>
      <c r="AY6" s="69" t="str">
        <f t="shared" si="7"/>
        <v/>
      </c>
      <c r="AZ6" s="71" t="str">
        <f t="shared" si="7"/>
        <v/>
      </c>
    </row>
    <row r="7" spans="2:52" ht="30" customHeight="1" thickBot="1">
      <c r="B7" s="45">
        <v>5</v>
      </c>
      <c r="C7" s="46"/>
      <c r="D7" s="47"/>
      <c r="E7" s="48" t="str">
        <f>IF(D7="","",AA7-VLOOKUP(F7,$AK$3:$AL$18,2,TRUE))</f>
        <v/>
      </c>
      <c r="F7" s="49" t="str">
        <f>IF(D7="","",VLOOKUP(AA7,$AL$4:$AM$18,2,TRUE))</f>
        <v/>
      </c>
      <c r="G7" s="50" t="str">
        <f t="shared" si="0"/>
        <v/>
      </c>
      <c r="H7" s="51" t="str">
        <f t="shared" si="1"/>
        <v/>
      </c>
      <c r="I7" s="51" t="str">
        <f t="shared" si="1"/>
        <v/>
      </c>
      <c r="J7" s="51" t="str">
        <f t="shared" si="1"/>
        <v/>
      </c>
      <c r="K7" s="51" t="str">
        <f>IF(D7="","",VLOOKUP($D7,$AQ$5:$AZ$9,AV$10,FALSE)&amp;"+")</f>
        <v/>
      </c>
      <c r="L7" s="170" t="str">
        <f t="shared" si="3"/>
        <v/>
      </c>
      <c r="M7" s="171"/>
      <c r="N7" s="52" t="str">
        <f>IF(D7="","",VLOOKUP($D7,$AQ$5:$AZ$9,AW$10,FALSE))</f>
        <v/>
      </c>
      <c r="O7" s="49" t="str">
        <f t="shared" si="4"/>
        <v/>
      </c>
      <c r="P7" s="53"/>
      <c r="Q7" s="54"/>
      <c r="R7" s="54"/>
      <c r="S7" s="54"/>
      <c r="T7" s="55"/>
      <c r="U7" s="56"/>
      <c r="V7" s="57"/>
      <c r="W7" s="57"/>
      <c r="X7" s="56"/>
      <c r="Y7" s="56"/>
      <c r="Z7" s="58"/>
      <c r="AA7" s="30">
        <f t="shared" si="5"/>
        <v>0</v>
      </c>
      <c r="AB7" s="59">
        <v>0</v>
      </c>
      <c r="AC7" s="60"/>
      <c r="AD7" s="61"/>
      <c r="AE7" s="61"/>
      <c r="AF7" s="61"/>
      <c r="AG7" s="62"/>
      <c r="AH7" s="63">
        <f t="shared" si="6"/>
        <v>0</v>
      </c>
      <c r="AI7" s="64" t="str">
        <f t="shared" si="2"/>
        <v/>
      </c>
      <c r="AK7" s="69">
        <v>4</v>
      </c>
      <c r="AL7" s="70">
        <f t="shared" si="8"/>
        <v>9</v>
      </c>
      <c r="AM7" s="71">
        <v>4</v>
      </c>
      <c r="AP7" s="74" t="str">
        <f>IF($V$21="","",$V$21)</f>
        <v/>
      </c>
      <c r="AQ7" s="75" t="s">
        <v>38</v>
      </c>
      <c r="AR7" s="74" t="str">
        <f t="shared" si="7"/>
        <v/>
      </c>
      <c r="AS7" s="76" t="str">
        <f t="shared" si="7"/>
        <v/>
      </c>
      <c r="AT7" s="76" t="str">
        <f t="shared" si="7"/>
        <v/>
      </c>
      <c r="AU7" s="76" t="str">
        <f t="shared" si="7"/>
        <v/>
      </c>
      <c r="AV7" s="76" t="str">
        <f t="shared" si="7"/>
        <v/>
      </c>
      <c r="AW7" s="75" t="str">
        <f t="shared" si="7"/>
        <v/>
      </c>
      <c r="AX7" s="77" t="str">
        <f t="shared" si="7"/>
        <v/>
      </c>
      <c r="AY7" s="74" t="str">
        <f t="shared" si="7"/>
        <v/>
      </c>
      <c r="AZ7" s="75" t="str">
        <f t="shared" si="7"/>
        <v/>
      </c>
    </row>
    <row r="8" spans="2:52" ht="30" hidden="1" customHeight="1">
      <c r="B8" s="45"/>
      <c r="C8" s="46"/>
      <c r="D8" s="47"/>
      <c r="E8" s="48"/>
      <c r="F8" s="49"/>
      <c r="G8" s="50" t="str">
        <f t="shared" si="0"/>
        <v/>
      </c>
      <c r="H8" s="51" t="str">
        <f>IF(D8="","",(VLOOKUP($D8,$AQ$5:$AZ$7,AS$10,FALSE)-AC8)&amp;"+")</f>
        <v/>
      </c>
      <c r="I8" s="51"/>
      <c r="J8" s="51"/>
      <c r="K8" s="51" t="str">
        <f>IF(D8="","",VLOOKUP($D8,$AQ$5:$AZ$7,AV$10,FALSE)&amp;"+")</f>
        <v/>
      </c>
      <c r="L8" s="78"/>
      <c r="M8" s="79"/>
      <c r="N8" s="52" t="str">
        <f t="shared" ref="N8" si="9">IF(D8="","",VLOOKUP($D8,$AQ$5:$AZ$7,AW$10,FALSE))</f>
        <v/>
      </c>
      <c r="O8" s="49"/>
      <c r="P8" s="53"/>
      <c r="Q8" s="54"/>
      <c r="R8" s="54"/>
      <c r="S8" s="54"/>
      <c r="T8" s="55"/>
      <c r="U8" s="56"/>
      <c r="V8" s="57"/>
      <c r="W8" s="57"/>
      <c r="X8" s="56"/>
      <c r="Y8" s="56"/>
      <c r="Z8" s="58"/>
      <c r="AA8" s="30">
        <f t="shared" si="5"/>
        <v>0</v>
      </c>
      <c r="AB8" s="59">
        <v>0</v>
      </c>
      <c r="AC8" s="60"/>
      <c r="AD8" s="61"/>
      <c r="AE8" s="61"/>
      <c r="AF8" s="61"/>
      <c r="AG8" s="62"/>
      <c r="AH8" s="63"/>
      <c r="AI8" s="64" t="str">
        <f t="shared" si="2"/>
        <v/>
      </c>
      <c r="AK8" s="69"/>
      <c r="AL8" s="70"/>
      <c r="AM8" s="71"/>
      <c r="AP8" s="74" t="str">
        <f>IF($V$21="","",$V$21)</f>
        <v/>
      </c>
      <c r="AQ8" s="80" t="s">
        <v>40</v>
      </c>
      <c r="AR8" s="74" t="str">
        <f t="shared" si="7"/>
        <v/>
      </c>
      <c r="AS8" s="76" t="str">
        <f t="shared" si="7"/>
        <v/>
      </c>
      <c r="AT8" s="76" t="str">
        <f t="shared" si="7"/>
        <v/>
      </c>
      <c r="AU8" s="76" t="str">
        <f t="shared" si="7"/>
        <v/>
      </c>
      <c r="AV8" s="76" t="str">
        <f t="shared" si="7"/>
        <v/>
      </c>
      <c r="AW8" s="75" t="str">
        <f t="shared" si="7"/>
        <v/>
      </c>
      <c r="AX8" s="77" t="str">
        <f t="shared" si="7"/>
        <v/>
      </c>
      <c r="AY8" s="74" t="str">
        <f t="shared" si="7"/>
        <v/>
      </c>
      <c r="AZ8" s="75" t="str">
        <f t="shared" si="7"/>
        <v/>
      </c>
    </row>
    <row r="9" spans="2:52" ht="30" hidden="1" customHeight="1" thickBot="1">
      <c r="B9" s="45"/>
      <c r="C9" s="46"/>
      <c r="D9" s="47"/>
      <c r="E9" s="48"/>
      <c r="F9" s="49"/>
      <c r="G9" s="50"/>
      <c r="H9" s="51"/>
      <c r="I9" s="51"/>
      <c r="J9" s="51"/>
      <c r="K9" s="51"/>
      <c r="L9" s="78"/>
      <c r="M9" s="79"/>
      <c r="N9" s="52"/>
      <c r="O9" s="49"/>
      <c r="P9" s="53"/>
      <c r="Q9" s="54"/>
      <c r="R9" s="54"/>
      <c r="S9" s="54"/>
      <c r="T9" s="55"/>
      <c r="U9" s="56"/>
      <c r="V9" s="57"/>
      <c r="W9" s="57"/>
      <c r="X9" s="56"/>
      <c r="Y9" s="56"/>
      <c r="Z9" s="58"/>
      <c r="AA9" s="30">
        <f t="shared" si="5"/>
        <v>0</v>
      </c>
      <c r="AB9" s="59">
        <v>0</v>
      </c>
      <c r="AC9" s="60"/>
      <c r="AD9" s="61"/>
      <c r="AE9" s="61"/>
      <c r="AF9" s="61"/>
      <c r="AG9" s="62"/>
      <c r="AH9" s="63"/>
      <c r="AI9" s="64"/>
      <c r="AK9" s="69"/>
      <c r="AL9" s="70"/>
      <c r="AM9" s="71"/>
      <c r="AP9" s="74" t="str">
        <f>IF($V$21="","",$V$21)</f>
        <v/>
      </c>
      <c r="AQ9" s="81" t="s">
        <v>41</v>
      </c>
      <c r="AR9" s="69" t="str">
        <f t="shared" si="7"/>
        <v/>
      </c>
      <c r="AS9" s="76" t="str">
        <f t="shared" si="7"/>
        <v/>
      </c>
      <c r="AT9" s="76" t="str">
        <f t="shared" si="7"/>
        <v/>
      </c>
      <c r="AU9" s="76" t="str">
        <f t="shared" si="7"/>
        <v/>
      </c>
      <c r="AV9" s="76" t="str">
        <f t="shared" si="7"/>
        <v/>
      </c>
      <c r="AW9" s="75" t="str">
        <f t="shared" si="7"/>
        <v/>
      </c>
      <c r="AX9" s="77" t="str">
        <f t="shared" si="7"/>
        <v/>
      </c>
      <c r="AY9" s="74" t="str">
        <f t="shared" si="7"/>
        <v/>
      </c>
      <c r="AZ9" s="75" t="str">
        <f t="shared" si="7"/>
        <v/>
      </c>
    </row>
    <row r="10" spans="2:52" ht="30" customHeight="1" thickBot="1">
      <c r="B10" s="45">
        <v>6</v>
      </c>
      <c r="C10" s="46"/>
      <c r="D10" s="47"/>
      <c r="E10" s="48" t="str">
        <f t="shared" ref="E10:E18" si="10">IF(D10="","",AA10-VLOOKUP(F10,$AK$3:$AL$18,2,TRUE))</f>
        <v/>
      </c>
      <c r="F10" s="49" t="str">
        <f t="shared" ref="F10:F18" si="11">IF(D10="","",VLOOKUP(AA10,$AL$4:$AM$18,2,TRUE))</f>
        <v/>
      </c>
      <c r="G10" s="50" t="str">
        <f t="shared" ref="G10:G18" si="12">IF(D10="","",VLOOKUP($D10,$AQ$5:$AZ$9,AR$10,FALSE))</f>
        <v/>
      </c>
      <c r="H10" s="51" t="str">
        <f t="shared" ref="H10:J18" si="13">IF(D10="","",(VLOOKUP($D10,$AQ$5:$AZ$9,AS$10,FALSE)-AC10)&amp;"+")</f>
        <v/>
      </c>
      <c r="I10" s="51" t="str">
        <f t="shared" si="13"/>
        <v/>
      </c>
      <c r="J10" s="51" t="str">
        <f t="shared" si="13"/>
        <v/>
      </c>
      <c r="K10" s="51" t="str">
        <f t="shared" ref="K10:K18" si="14">IF(D10="","",VLOOKUP($D10,$AQ$5:$AZ$9,AV$10,FALSE)&amp;"+")</f>
        <v/>
      </c>
      <c r="L10" s="170" t="str">
        <f t="shared" si="3"/>
        <v/>
      </c>
      <c r="M10" s="171"/>
      <c r="N10" s="52" t="str">
        <f t="shared" ref="N10:N18" si="15">IF(D10="","",VLOOKUP($D10,$AQ$5:$AZ$9,AW$10,FALSE))</f>
        <v/>
      </c>
      <c r="O10" s="49" t="str">
        <f t="shared" si="4"/>
        <v/>
      </c>
      <c r="P10" s="53"/>
      <c r="Q10" s="54"/>
      <c r="R10" s="54"/>
      <c r="S10" s="54"/>
      <c r="T10" s="55"/>
      <c r="U10" s="56"/>
      <c r="V10" s="57"/>
      <c r="W10" s="57"/>
      <c r="X10" s="56"/>
      <c r="Y10" s="56"/>
      <c r="Z10" s="58"/>
      <c r="AA10" s="30">
        <f t="shared" si="5"/>
        <v>0</v>
      </c>
      <c r="AB10" s="59">
        <v>0</v>
      </c>
      <c r="AC10" s="60"/>
      <c r="AD10" s="61"/>
      <c r="AE10" s="61"/>
      <c r="AF10" s="61"/>
      <c r="AG10" s="62"/>
      <c r="AH10" s="63">
        <f t="shared" si="6"/>
        <v>0</v>
      </c>
      <c r="AI10" s="64" t="str">
        <f t="shared" ref="AI10:AI18" si="16">IF(D10="","",VLOOKUP($D10,$AQ$5:$AZ$9,AX$10,FALSE))</f>
        <v/>
      </c>
      <c r="AK10" s="69">
        <v>5</v>
      </c>
      <c r="AL10" s="70">
        <f>AL7+AK10</f>
        <v>14</v>
      </c>
      <c r="AM10" s="71">
        <v>5</v>
      </c>
      <c r="AP10" s="82" t="s">
        <v>42</v>
      </c>
      <c r="AQ10" s="83">
        <v>1</v>
      </c>
      <c r="AR10" s="82">
        <f t="shared" ref="AR10:AZ10" si="17">AQ10+1</f>
        <v>2</v>
      </c>
      <c r="AS10" s="84">
        <f t="shared" si="17"/>
        <v>3</v>
      </c>
      <c r="AT10" s="84">
        <f t="shared" si="17"/>
        <v>4</v>
      </c>
      <c r="AU10" s="84">
        <f t="shared" si="17"/>
        <v>5</v>
      </c>
      <c r="AV10" s="84">
        <f t="shared" si="17"/>
        <v>6</v>
      </c>
      <c r="AW10" s="83">
        <f t="shared" si="17"/>
        <v>7</v>
      </c>
      <c r="AX10" s="85">
        <f t="shared" si="17"/>
        <v>8</v>
      </c>
      <c r="AY10" s="82">
        <f t="shared" si="17"/>
        <v>9</v>
      </c>
      <c r="AZ10" s="83">
        <f t="shared" si="17"/>
        <v>10</v>
      </c>
    </row>
    <row r="11" spans="2:52" ht="30" customHeight="1" thickBot="1">
      <c r="B11" s="45">
        <v>7</v>
      </c>
      <c r="C11" s="46"/>
      <c r="D11" s="47"/>
      <c r="E11" s="48" t="str">
        <f t="shared" si="10"/>
        <v/>
      </c>
      <c r="F11" s="49" t="str">
        <f t="shared" si="11"/>
        <v/>
      </c>
      <c r="G11" s="50" t="str">
        <f t="shared" si="12"/>
        <v/>
      </c>
      <c r="H11" s="51" t="str">
        <f t="shared" si="13"/>
        <v/>
      </c>
      <c r="I11" s="51" t="str">
        <f t="shared" si="13"/>
        <v/>
      </c>
      <c r="J11" s="51" t="str">
        <f t="shared" si="13"/>
        <v/>
      </c>
      <c r="K11" s="51" t="str">
        <f t="shared" si="14"/>
        <v/>
      </c>
      <c r="L11" s="170" t="str">
        <f t="shared" si="3"/>
        <v/>
      </c>
      <c r="M11" s="171"/>
      <c r="N11" s="52" t="str">
        <f t="shared" si="15"/>
        <v/>
      </c>
      <c r="O11" s="49" t="str">
        <f t="shared" si="4"/>
        <v/>
      </c>
      <c r="P11" s="53"/>
      <c r="Q11" s="54"/>
      <c r="R11" s="54"/>
      <c r="S11" s="54"/>
      <c r="T11" s="55"/>
      <c r="U11" s="56"/>
      <c r="V11" s="57"/>
      <c r="W11" s="57"/>
      <c r="X11" s="56"/>
      <c r="Y11" s="56"/>
      <c r="Z11" s="58"/>
      <c r="AA11" s="30">
        <f t="shared" si="5"/>
        <v>0</v>
      </c>
      <c r="AB11" s="59">
        <v>0</v>
      </c>
      <c r="AC11" s="60"/>
      <c r="AD11" s="61"/>
      <c r="AE11" s="61"/>
      <c r="AF11" s="61"/>
      <c r="AG11" s="62"/>
      <c r="AH11" s="63">
        <f t="shared" si="6"/>
        <v>0</v>
      </c>
      <c r="AI11" s="64" t="str">
        <f t="shared" si="16"/>
        <v/>
      </c>
      <c r="AK11" s="69">
        <v>6</v>
      </c>
      <c r="AL11" s="70">
        <f t="shared" si="8"/>
        <v>20</v>
      </c>
      <c r="AM11" s="71">
        <v>6</v>
      </c>
    </row>
    <row r="12" spans="2:52" ht="30" customHeight="1" thickBot="1">
      <c r="B12" s="45">
        <v>8</v>
      </c>
      <c r="C12" s="46"/>
      <c r="D12" s="47"/>
      <c r="E12" s="48" t="str">
        <f t="shared" si="10"/>
        <v/>
      </c>
      <c r="F12" s="49" t="str">
        <f t="shared" si="11"/>
        <v/>
      </c>
      <c r="G12" s="50" t="str">
        <f t="shared" si="12"/>
        <v/>
      </c>
      <c r="H12" s="51" t="str">
        <f t="shared" si="13"/>
        <v/>
      </c>
      <c r="I12" s="51" t="str">
        <f t="shared" si="13"/>
        <v/>
      </c>
      <c r="J12" s="51" t="str">
        <f t="shared" si="13"/>
        <v/>
      </c>
      <c r="K12" s="51" t="str">
        <f t="shared" si="14"/>
        <v/>
      </c>
      <c r="L12" s="170" t="str">
        <f t="shared" si="3"/>
        <v/>
      </c>
      <c r="M12" s="171"/>
      <c r="N12" s="52" t="str">
        <f t="shared" si="15"/>
        <v/>
      </c>
      <c r="O12" s="49" t="str">
        <f t="shared" si="4"/>
        <v/>
      </c>
      <c r="P12" s="53"/>
      <c r="Q12" s="54"/>
      <c r="R12" s="54"/>
      <c r="S12" s="54"/>
      <c r="T12" s="55"/>
      <c r="U12" s="56"/>
      <c r="V12" s="57"/>
      <c r="W12" s="57"/>
      <c r="X12" s="56"/>
      <c r="Y12" s="56"/>
      <c r="Z12" s="58"/>
      <c r="AA12" s="30">
        <f t="shared" si="5"/>
        <v>0</v>
      </c>
      <c r="AB12" s="59">
        <v>0</v>
      </c>
      <c r="AC12" s="60"/>
      <c r="AD12" s="61"/>
      <c r="AE12" s="61"/>
      <c r="AF12" s="61"/>
      <c r="AG12" s="62"/>
      <c r="AH12" s="63">
        <f t="shared" si="6"/>
        <v>0</v>
      </c>
      <c r="AI12" s="64" t="str">
        <f t="shared" si="16"/>
        <v/>
      </c>
      <c r="AK12" s="69">
        <v>7</v>
      </c>
      <c r="AL12" s="70">
        <f t="shared" si="8"/>
        <v>27</v>
      </c>
      <c r="AM12" s="71">
        <v>7</v>
      </c>
      <c r="AO12" s="86" t="s">
        <v>43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8"/>
    </row>
    <row r="13" spans="2:52" ht="30" customHeight="1">
      <c r="B13" s="45">
        <v>9</v>
      </c>
      <c r="C13" s="46"/>
      <c r="D13" s="47"/>
      <c r="E13" s="48" t="str">
        <f t="shared" si="10"/>
        <v/>
      </c>
      <c r="F13" s="49" t="str">
        <f t="shared" si="11"/>
        <v/>
      </c>
      <c r="G13" s="50" t="str">
        <f t="shared" si="12"/>
        <v/>
      </c>
      <c r="H13" s="51" t="str">
        <f t="shared" si="13"/>
        <v/>
      </c>
      <c r="I13" s="51" t="str">
        <f t="shared" si="13"/>
        <v/>
      </c>
      <c r="J13" s="51" t="str">
        <f t="shared" si="13"/>
        <v/>
      </c>
      <c r="K13" s="51" t="str">
        <f t="shared" si="14"/>
        <v/>
      </c>
      <c r="L13" s="170" t="str">
        <f t="shared" si="3"/>
        <v/>
      </c>
      <c r="M13" s="171"/>
      <c r="N13" s="52" t="str">
        <f t="shared" si="15"/>
        <v/>
      </c>
      <c r="O13" s="49" t="str">
        <f t="shared" si="4"/>
        <v/>
      </c>
      <c r="P13" s="53"/>
      <c r="Q13" s="54"/>
      <c r="R13" s="54"/>
      <c r="S13" s="54"/>
      <c r="T13" s="55"/>
      <c r="U13" s="56"/>
      <c r="V13" s="57"/>
      <c r="W13" s="57"/>
      <c r="X13" s="56"/>
      <c r="Y13" s="56"/>
      <c r="Z13" s="58"/>
      <c r="AA13" s="30">
        <f t="shared" si="5"/>
        <v>0</v>
      </c>
      <c r="AB13" s="59">
        <v>0</v>
      </c>
      <c r="AC13" s="60"/>
      <c r="AD13" s="61"/>
      <c r="AE13" s="61"/>
      <c r="AF13" s="61"/>
      <c r="AG13" s="62"/>
      <c r="AH13" s="63">
        <f t="shared" si="6"/>
        <v>0</v>
      </c>
      <c r="AI13" s="64" t="str">
        <f t="shared" si="16"/>
        <v/>
      </c>
      <c r="AK13" s="69">
        <v>8</v>
      </c>
      <c r="AL13" s="70">
        <f t="shared" si="8"/>
        <v>35</v>
      </c>
      <c r="AM13" s="71">
        <v>8</v>
      </c>
      <c r="AO13" s="89" t="s">
        <v>44</v>
      </c>
      <c r="AP13" s="90" t="s">
        <v>35</v>
      </c>
      <c r="AQ13" s="90" t="s">
        <v>2</v>
      </c>
      <c r="AR13" s="90" t="s">
        <v>5</v>
      </c>
      <c r="AS13" s="90" t="s">
        <v>6</v>
      </c>
      <c r="AT13" s="90" t="s">
        <v>7</v>
      </c>
      <c r="AU13" s="90" t="s">
        <v>8</v>
      </c>
      <c r="AV13" s="90" t="s">
        <v>9</v>
      </c>
      <c r="AW13" s="90" t="s">
        <v>11</v>
      </c>
      <c r="AX13" s="90" t="s">
        <v>10</v>
      </c>
      <c r="AY13" s="90" t="s">
        <v>36</v>
      </c>
      <c r="AZ13" s="91" t="s">
        <v>37</v>
      </c>
    </row>
    <row r="14" spans="2:52" ht="30" customHeight="1">
      <c r="B14" s="45">
        <v>10</v>
      </c>
      <c r="C14" s="46"/>
      <c r="D14" s="47"/>
      <c r="E14" s="48" t="str">
        <f t="shared" si="10"/>
        <v/>
      </c>
      <c r="F14" s="49" t="str">
        <f t="shared" si="11"/>
        <v/>
      </c>
      <c r="G14" s="50" t="str">
        <f t="shared" si="12"/>
        <v/>
      </c>
      <c r="H14" s="51" t="str">
        <f t="shared" si="13"/>
        <v/>
      </c>
      <c r="I14" s="51" t="str">
        <f t="shared" si="13"/>
        <v/>
      </c>
      <c r="J14" s="51" t="str">
        <f t="shared" si="13"/>
        <v/>
      </c>
      <c r="K14" s="51" t="str">
        <f t="shared" si="14"/>
        <v/>
      </c>
      <c r="L14" s="170" t="str">
        <f t="shared" si="3"/>
        <v/>
      </c>
      <c r="M14" s="171"/>
      <c r="N14" s="52" t="str">
        <f t="shared" si="15"/>
        <v/>
      </c>
      <c r="O14" s="49" t="str">
        <f t="shared" si="4"/>
        <v/>
      </c>
      <c r="P14" s="53"/>
      <c r="Q14" s="54"/>
      <c r="R14" s="54"/>
      <c r="S14" s="54"/>
      <c r="T14" s="55"/>
      <c r="U14" s="56"/>
      <c r="V14" s="57"/>
      <c r="W14" s="57"/>
      <c r="X14" s="56"/>
      <c r="Y14" s="56"/>
      <c r="Z14" s="58"/>
      <c r="AA14" s="30">
        <f t="shared" si="5"/>
        <v>0</v>
      </c>
      <c r="AB14" s="59">
        <v>0</v>
      </c>
      <c r="AC14" s="60"/>
      <c r="AD14" s="61"/>
      <c r="AE14" s="61"/>
      <c r="AF14" s="61"/>
      <c r="AG14" s="62"/>
      <c r="AH14" s="63">
        <f t="shared" si="6"/>
        <v>0</v>
      </c>
      <c r="AI14" s="64" t="str">
        <f t="shared" si="16"/>
        <v/>
      </c>
      <c r="AK14" s="69">
        <v>9</v>
      </c>
      <c r="AL14" s="70">
        <f t="shared" si="8"/>
        <v>44</v>
      </c>
      <c r="AM14" s="71">
        <v>9</v>
      </c>
      <c r="AO14" s="69" t="str">
        <f>AP14&amp;"-"&amp;AQ14</f>
        <v>Human-Guardia</v>
      </c>
      <c r="AP14" s="70" t="s">
        <v>45</v>
      </c>
      <c r="AQ14" s="70" t="s">
        <v>31</v>
      </c>
      <c r="AR14" s="70">
        <v>5</v>
      </c>
      <c r="AS14" s="70">
        <v>4</v>
      </c>
      <c r="AT14" s="70">
        <v>4</v>
      </c>
      <c r="AU14" s="70">
        <v>4</v>
      </c>
      <c r="AV14" s="70">
        <v>4</v>
      </c>
      <c r="AW14" s="70">
        <v>10</v>
      </c>
      <c r="AX14" s="92" t="s">
        <v>46</v>
      </c>
      <c r="AY14" s="70">
        <v>2</v>
      </c>
      <c r="AZ14" s="71">
        <f>2*AY14</f>
        <v>4</v>
      </c>
    </row>
    <row r="15" spans="2:52" ht="30" customHeight="1">
      <c r="B15" s="45">
        <v>11</v>
      </c>
      <c r="C15" s="46"/>
      <c r="D15" s="47"/>
      <c r="E15" s="48" t="str">
        <f t="shared" si="10"/>
        <v/>
      </c>
      <c r="F15" s="49" t="str">
        <f t="shared" si="11"/>
        <v/>
      </c>
      <c r="G15" s="50" t="str">
        <f t="shared" si="12"/>
        <v/>
      </c>
      <c r="H15" s="51" t="str">
        <f t="shared" si="13"/>
        <v/>
      </c>
      <c r="I15" s="51" t="str">
        <f t="shared" si="13"/>
        <v/>
      </c>
      <c r="J15" s="51" t="str">
        <f t="shared" si="13"/>
        <v/>
      </c>
      <c r="K15" s="51" t="str">
        <f t="shared" si="14"/>
        <v/>
      </c>
      <c r="L15" s="170" t="str">
        <f t="shared" si="3"/>
        <v/>
      </c>
      <c r="M15" s="171"/>
      <c r="N15" s="52" t="str">
        <f t="shared" si="15"/>
        <v/>
      </c>
      <c r="O15" s="49" t="str">
        <f t="shared" si="4"/>
        <v/>
      </c>
      <c r="P15" s="53"/>
      <c r="Q15" s="54"/>
      <c r="R15" s="54"/>
      <c r="S15" s="54"/>
      <c r="T15" s="55"/>
      <c r="U15" s="56"/>
      <c r="V15" s="57"/>
      <c r="W15" s="57"/>
      <c r="X15" s="56"/>
      <c r="Y15" s="56"/>
      <c r="Z15" s="58"/>
      <c r="AA15" s="30">
        <f t="shared" si="5"/>
        <v>0</v>
      </c>
      <c r="AB15" s="59">
        <v>0</v>
      </c>
      <c r="AC15" s="60"/>
      <c r="AD15" s="61"/>
      <c r="AE15" s="61"/>
      <c r="AF15" s="61"/>
      <c r="AG15" s="62"/>
      <c r="AH15" s="63">
        <f t="shared" si="6"/>
        <v>0</v>
      </c>
      <c r="AI15" s="64" t="str">
        <f t="shared" si="16"/>
        <v/>
      </c>
      <c r="AK15" s="69">
        <v>10</v>
      </c>
      <c r="AL15" s="70">
        <f t="shared" si="8"/>
        <v>54</v>
      </c>
      <c r="AM15" s="71">
        <v>10</v>
      </c>
      <c r="AO15" s="69" t="str">
        <f t="shared" ref="AO15:AO31" si="18">AP15&amp;"-"&amp;AQ15</f>
        <v>Human-Jack</v>
      </c>
      <c r="AP15" s="70" t="s">
        <v>45</v>
      </c>
      <c r="AQ15" s="70" t="s">
        <v>39</v>
      </c>
      <c r="AR15" s="70">
        <v>5</v>
      </c>
      <c r="AS15" s="70">
        <v>4</v>
      </c>
      <c r="AT15" s="70">
        <v>4</v>
      </c>
      <c r="AU15" s="70">
        <v>4</v>
      </c>
      <c r="AV15" s="70">
        <v>4</v>
      </c>
      <c r="AW15" s="70">
        <v>8</v>
      </c>
      <c r="AX15" s="92" t="s">
        <v>46</v>
      </c>
      <c r="AY15" s="70">
        <v>3</v>
      </c>
      <c r="AZ15" s="71">
        <f t="shared" ref="AZ15:AZ56" si="19">2*AY15</f>
        <v>6</v>
      </c>
    </row>
    <row r="16" spans="2:52" ht="30" customHeight="1">
      <c r="B16" s="45">
        <v>12</v>
      </c>
      <c r="C16" s="46"/>
      <c r="D16" s="47"/>
      <c r="E16" s="48" t="str">
        <f t="shared" si="10"/>
        <v/>
      </c>
      <c r="F16" s="49" t="str">
        <f t="shared" si="11"/>
        <v/>
      </c>
      <c r="G16" s="50" t="str">
        <f t="shared" si="12"/>
        <v/>
      </c>
      <c r="H16" s="51" t="str">
        <f t="shared" si="13"/>
        <v/>
      </c>
      <c r="I16" s="51" t="str">
        <f t="shared" si="13"/>
        <v/>
      </c>
      <c r="J16" s="51" t="str">
        <f t="shared" si="13"/>
        <v/>
      </c>
      <c r="K16" s="51" t="str">
        <f t="shared" si="14"/>
        <v/>
      </c>
      <c r="L16" s="170" t="str">
        <f t="shared" si="3"/>
        <v/>
      </c>
      <c r="M16" s="171"/>
      <c r="N16" s="52" t="str">
        <f t="shared" si="15"/>
        <v/>
      </c>
      <c r="O16" s="49" t="str">
        <f t="shared" si="4"/>
        <v/>
      </c>
      <c r="P16" s="53"/>
      <c r="Q16" s="54"/>
      <c r="R16" s="54"/>
      <c r="S16" s="54"/>
      <c r="T16" s="55"/>
      <c r="U16" s="56"/>
      <c r="V16" s="57"/>
      <c r="W16" s="57"/>
      <c r="X16" s="56"/>
      <c r="Y16" s="56"/>
      <c r="Z16" s="58"/>
      <c r="AA16" s="30">
        <f t="shared" si="5"/>
        <v>0</v>
      </c>
      <c r="AB16" s="59">
        <v>0</v>
      </c>
      <c r="AC16" s="60"/>
      <c r="AD16" s="61"/>
      <c r="AE16" s="61"/>
      <c r="AF16" s="61"/>
      <c r="AG16" s="62"/>
      <c r="AH16" s="63">
        <f t="shared" si="6"/>
        <v>0</v>
      </c>
      <c r="AI16" s="64" t="str">
        <f t="shared" si="16"/>
        <v/>
      </c>
      <c r="AK16" s="69">
        <v>11</v>
      </c>
      <c r="AL16" s="70">
        <f t="shared" si="8"/>
        <v>65</v>
      </c>
      <c r="AM16" s="71">
        <v>11</v>
      </c>
      <c r="AO16" s="69" t="str">
        <f t="shared" si="18"/>
        <v>Human-Striker</v>
      </c>
      <c r="AP16" s="70" t="s">
        <v>45</v>
      </c>
      <c r="AQ16" s="70" t="s">
        <v>38</v>
      </c>
      <c r="AR16" s="70">
        <v>5</v>
      </c>
      <c r="AS16" s="70">
        <v>4</v>
      </c>
      <c r="AT16" s="70">
        <v>4</v>
      </c>
      <c r="AU16" s="70">
        <v>4</v>
      </c>
      <c r="AV16" s="70">
        <v>5</v>
      </c>
      <c r="AW16" s="70">
        <v>10</v>
      </c>
      <c r="AX16" s="92" t="s">
        <v>46</v>
      </c>
      <c r="AY16" s="70">
        <v>3</v>
      </c>
      <c r="AZ16" s="71">
        <f t="shared" si="19"/>
        <v>6</v>
      </c>
    </row>
    <row r="17" spans="2:52" ht="30" customHeight="1">
      <c r="B17" s="45">
        <v>13</v>
      </c>
      <c r="C17" s="46"/>
      <c r="D17" s="47"/>
      <c r="E17" s="48" t="str">
        <f t="shared" si="10"/>
        <v/>
      </c>
      <c r="F17" s="49" t="str">
        <f t="shared" si="11"/>
        <v/>
      </c>
      <c r="G17" s="50" t="str">
        <f t="shared" si="12"/>
        <v/>
      </c>
      <c r="H17" s="51" t="str">
        <f t="shared" si="13"/>
        <v/>
      </c>
      <c r="I17" s="51" t="str">
        <f t="shared" si="13"/>
        <v/>
      </c>
      <c r="J17" s="51" t="str">
        <f t="shared" si="13"/>
        <v/>
      </c>
      <c r="K17" s="51" t="str">
        <f t="shared" si="14"/>
        <v/>
      </c>
      <c r="L17" s="170" t="str">
        <f t="shared" si="3"/>
        <v/>
      </c>
      <c r="M17" s="171"/>
      <c r="N17" s="52" t="str">
        <f t="shared" si="15"/>
        <v/>
      </c>
      <c r="O17" s="49" t="str">
        <f t="shared" si="4"/>
        <v/>
      </c>
      <c r="P17" s="53"/>
      <c r="Q17" s="54"/>
      <c r="R17" s="54"/>
      <c r="S17" s="54"/>
      <c r="T17" s="55"/>
      <c r="U17" s="56"/>
      <c r="V17" s="57"/>
      <c r="W17" s="57"/>
      <c r="X17" s="56"/>
      <c r="Y17" s="56"/>
      <c r="Z17" s="58"/>
      <c r="AA17" s="30">
        <f t="shared" si="5"/>
        <v>0</v>
      </c>
      <c r="AB17" s="59">
        <v>0</v>
      </c>
      <c r="AC17" s="60"/>
      <c r="AD17" s="61"/>
      <c r="AE17" s="61"/>
      <c r="AF17" s="61"/>
      <c r="AG17" s="62"/>
      <c r="AH17" s="63">
        <f t="shared" si="6"/>
        <v>0</v>
      </c>
      <c r="AI17" s="64" t="str">
        <f t="shared" si="16"/>
        <v/>
      </c>
      <c r="AK17" s="69">
        <v>12</v>
      </c>
      <c r="AL17" s="70">
        <f t="shared" si="8"/>
        <v>77</v>
      </c>
      <c r="AM17" s="71">
        <v>12</v>
      </c>
      <c r="AO17" s="69" t="str">
        <f t="shared" si="18"/>
        <v>Marauders-Guardia</v>
      </c>
      <c r="AP17" s="70" t="s">
        <v>47</v>
      </c>
      <c r="AQ17" s="70" t="s">
        <v>31</v>
      </c>
      <c r="AR17" s="70">
        <v>5</v>
      </c>
      <c r="AS17" s="70">
        <v>3</v>
      </c>
      <c r="AT17" s="70">
        <v>4</v>
      </c>
      <c r="AU17" s="70">
        <v>5</v>
      </c>
      <c r="AV17" s="70">
        <v>4</v>
      </c>
      <c r="AW17" s="70">
        <v>13</v>
      </c>
      <c r="AX17" s="92" t="s">
        <v>46</v>
      </c>
      <c r="AY17" s="70">
        <v>3</v>
      </c>
      <c r="AZ17" s="71">
        <f t="shared" si="19"/>
        <v>6</v>
      </c>
    </row>
    <row r="18" spans="2:52" ht="30" customHeight="1" thickBot="1">
      <c r="B18" s="93">
        <v>14</v>
      </c>
      <c r="C18" s="94"/>
      <c r="D18" s="47"/>
      <c r="E18" s="95" t="str">
        <f t="shared" si="10"/>
        <v/>
      </c>
      <c r="F18" s="96" t="str">
        <f t="shared" si="11"/>
        <v/>
      </c>
      <c r="G18" s="97" t="str">
        <f t="shared" si="12"/>
        <v/>
      </c>
      <c r="H18" s="98" t="str">
        <f t="shared" si="13"/>
        <v/>
      </c>
      <c r="I18" s="98" t="str">
        <f t="shared" si="13"/>
        <v/>
      </c>
      <c r="J18" s="98" t="str">
        <f t="shared" si="13"/>
        <v/>
      </c>
      <c r="K18" s="98" t="str">
        <f t="shared" si="14"/>
        <v/>
      </c>
      <c r="L18" s="172" t="str">
        <f t="shared" si="3"/>
        <v/>
      </c>
      <c r="M18" s="173"/>
      <c r="N18" s="99" t="str">
        <f t="shared" si="15"/>
        <v/>
      </c>
      <c r="O18" s="96" t="str">
        <f t="shared" si="4"/>
        <v/>
      </c>
      <c r="P18" s="100"/>
      <c r="Q18" s="101"/>
      <c r="R18" s="101"/>
      <c r="S18" s="101"/>
      <c r="T18" s="102"/>
      <c r="U18" s="103"/>
      <c r="V18" s="104"/>
      <c r="W18" s="104"/>
      <c r="X18" s="103"/>
      <c r="Y18" s="103"/>
      <c r="Z18" s="105"/>
      <c r="AA18" s="30">
        <f t="shared" si="5"/>
        <v>0</v>
      </c>
      <c r="AB18" s="106">
        <v>0</v>
      </c>
      <c r="AC18" s="107"/>
      <c r="AD18" s="108"/>
      <c r="AE18" s="108"/>
      <c r="AF18" s="108"/>
      <c r="AG18" s="109"/>
      <c r="AH18" s="110">
        <f t="shared" si="6"/>
        <v>0</v>
      </c>
      <c r="AI18" s="111" t="str">
        <f t="shared" si="16"/>
        <v/>
      </c>
      <c r="AK18" s="69">
        <v>13</v>
      </c>
      <c r="AL18" s="70">
        <f t="shared" si="8"/>
        <v>90</v>
      </c>
      <c r="AM18" s="71">
        <v>13</v>
      </c>
      <c r="AO18" s="69" t="str">
        <f t="shared" si="18"/>
        <v>Marauders-Jack</v>
      </c>
      <c r="AP18" s="70" t="s">
        <v>47</v>
      </c>
      <c r="AQ18" s="70" t="s">
        <v>39</v>
      </c>
      <c r="AR18" s="70">
        <v>5</v>
      </c>
      <c r="AS18" s="70">
        <v>5</v>
      </c>
      <c r="AT18" s="70">
        <v>3</v>
      </c>
      <c r="AU18" s="70">
        <v>4</v>
      </c>
      <c r="AV18" s="70">
        <v>4</v>
      </c>
      <c r="AW18" s="70">
        <v>9</v>
      </c>
      <c r="AX18" s="92" t="s">
        <v>46</v>
      </c>
      <c r="AY18" s="70">
        <v>5</v>
      </c>
      <c r="AZ18" s="71">
        <f t="shared" si="19"/>
        <v>10</v>
      </c>
    </row>
    <row r="19" spans="2:52" ht="15" customHeight="1">
      <c r="B19" s="161"/>
      <c r="C19" s="162"/>
      <c r="D19" s="162"/>
      <c r="E19" s="112" t="s">
        <v>48</v>
      </c>
      <c r="F19" s="113"/>
      <c r="G19" s="113"/>
      <c r="H19" s="114"/>
      <c r="I19" s="158"/>
      <c r="J19" s="115">
        <v>8</v>
      </c>
      <c r="K19" s="116" t="str">
        <f>IF(I19="","",I19*J19)</f>
        <v/>
      </c>
      <c r="L19" s="117" t="s">
        <v>49</v>
      </c>
      <c r="M19" s="159">
        <v>0</v>
      </c>
      <c r="N19" s="115">
        <v>6</v>
      </c>
      <c r="O19" s="118">
        <f>IF(M19="","",M19*N19)</f>
        <v>0</v>
      </c>
      <c r="P19" s="174" t="s">
        <v>50</v>
      </c>
      <c r="Q19" s="175"/>
      <c r="R19" s="175"/>
      <c r="S19" s="175"/>
      <c r="T19" s="175"/>
      <c r="U19" s="175"/>
      <c r="V19" s="178"/>
      <c r="W19" s="179"/>
      <c r="X19" s="179"/>
      <c r="Y19" s="179"/>
      <c r="Z19" s="179"/>
      <c r="AA19" s="179"/>
      <c r="AB19" s="179"/>
      <c r="AC19" s="179"/>
      <c r="AD19" s="179"/>
      <c r="AE19" s="179"/>
      <c r="AF19" s="180"/>
      <c r="AG19" s="119" t="s">
        <v>51</v>
      </c>
      <c r="AH19" s="120">
        <f>IF($AQ82,VLOOKUP($AP5&amp;"-"&amp;$AQ5,$AO$14:$AZ$56,AY$10+2,FALSE),0)</f>
        <v>0</v>
      </c>
      <c r="AI19" s="167"/>
      <c r="AK19" s="69">
        <v>14</v>
      </c>
      <c r="AL19" s="70">
        <f t="shared" si="8"/>
        <v>104</v>
      </c>
      <c r="AM19" s="71">
        <v>14</v>
      </c>
      <c r="AO19" s="69" t="str">
        <f t="shared" si="18"/>
        <v>Veer-Myn-Guardia</v>
      </c>
      <c r="AP19" s="70" t="s">
        <v>52</v>
      </c>
      <c r="AQ19" s="70" t="s">
        <v>31</v>
      </c>
      <c r="AR19" s="70">
        <v>6</v>
      </c>
      <c r="AS19" s="70">
        <v>4</v>
      </c>
      <c r="AT19" s="70">
        <v>3</v>
      </c>
      <c r="AU19" s="70">
        <v>5</v>
      </c>
      <c r="AV19" s="70">
        <v>4</v>
      </c>
      <c r="AW19" s="70">
        <v>12</v>
      </c>
      <c r="AX19" s="92" t="s">
        <v>46</v>
      </c>
      <c r="AY19" s="70">
        <v>2</v>
      </c>
      <c r="AZ19" s="71">
        <f t="shared" si="19"/>
        <v>4</v>
      </c>
    </row>
    <row r="20" spans="2:52" ht="15.95" customHeight="1" thickBot="1">
      <c r="B20" s="163"/>
      <c r="C20" s="164"/>
      <c r="D20" s="164"/>
      <c r="E20" s="121" t="s">
        <v>53</v>
      </c>
      <c r="F20" s="122"/>
      <c r="G20" s="122"/>
      <c r="H20" s="123"/>
      <c r="I20" s="124"/>
      <c r="J20" s="125">
        <v>8</v>
      </c>
      <c r="K20" s="126" t="str">
        <f t="shared" ref="K20:K21" si="20">IF(I20="","",J20)</f>
        <v/>
      </c>
      <c r="L20" s="127" t="s">
        <v>54</v>
      </c>
      <c r="M20" s="160"/>
      <c r="N20" s="128">
        <v>10</v>
      </c>
      <c r="O20" s="129" t="str">
        <f>IF(M20="","",M20*N20)</f>
        <v/>
      </c>
      <c r="P20" s="176"/>
      <c r="Q20" s="177"/>
      <c r="R20" s="177"/>
      <c r="S20" s="177"/>
      <c r="T20" s="177"/>
      <c r="U20" s="177"/>
      <c r="V20" s="181"/>
      <c r="W20" s="182"/>
      <c r="X20" s="182"/>
      <c r="Y20" s="182"/>
      <c r="Z20" s="182"/>
      <c r="AA20" s="182"/>
      <c r="AB20" s="182"/>
      <c r="AC20" s="182"/>
      <c r="AD20" s="182"/>
      <c r="AE20" s="182"/>
      <c r="AF20" s="183"/>
      <c r="AG20" s="130" t="s">
        <v>55</v>
      </c>
      <c r="AH20" s="131">
        <f>IF($AQ83,VLOOKUP($AP6&amp;"-"&amp;$AQ6,$AO$14:$AZ$56,AY$10+2,FALSE),0)</f>
        <v>0</v>
      </c>
      <c r="AI20" s="168"/>
      <c r="AK20" s="69">
        <v>15</v>
      </c>
      <c r="AL20" s="70">
        <f t="shared" si="8"/>
        <v>119</v>
      </c>
      <c r="AM20" s="71">
        <v>15</v>
      </c>
      <c r="AO20" s="69" t="str">
        <f t="shared" si="18"/>
        <v>Veer-Myn-Striker</v>
      </c>
      <c r="AP20" s="70" t="s">
        <v>52</v>
      </c>
      <c r="AQ20" s="70" t="s">
        <v>38</v>
      </c>
      <c r="AR20" s="70">
        <v>6</v>
      </c>
      <c r="AS20" s="70">
        <v>4</v>
      </c>
      <c r="AT20" s="70">
        <v>3</v>
      </c>
      <c r="AU20" s="70">
        <v>5</v>
      </c>
      <c r="AV20" s="70">
        <v>5</v>
      </c>
      <c r="AW20" s="70">
        <v>11</v>
      </c>
      <c r="AX20" s="92" t="s">
        <v>46</v>
      </c>
      <c r="AY20" s="70">
        <v>6</v>
      </c>
      <c r="AZ20" s="71">
        <f t="shared" si="19"/>
        <v>12</v>
      </c>
    </row>
    <row r="21" spans="2:52" ht="15" customHeight="1" thickBot="1">
      <c r="B21" s="163"/>
      <c r="C21" s="164"/>
      <c r="D21" s="164"/>
      <c r="E21" s="121" t="s">
        <v>56</v>
      </c>
      <c r="F21" s="122"/>
      <c r="G21" s="122"/>
      <c r="H21" s="123"/>
      <c r="I21" s="124"/>
      <c r="J21" s="125">
        <v>8</v>
      </c>
      <c r="K21" s="132" t="str">
        <f t="shared" si="20"/>
        <v/>
      </c>
      <c r="L21" s="133" t="s">
        <v>57</v>
      </c>
      <c r="M21" s="134"/>
      <c r="N21" s="184">
        <v>0</v>
      </c>
      <c r="O21" s="185"/>
      <c r="P21" s="186" t="s">
        <v>35</v>
      </c>
      <c r="Q21" s="187"/>
      <c r="R21" s="187"/>
      <c r="S21" s="187"/>
      <c r="T21" s="187"/>
      <c r="U21" s="187"/>
      <c r="V21" s="188"/>
      <c r="W21" s="189"/>
      <c r="X21" s="189"/>
      <c r="Y21" s="189"/>
      <c r="Z21" s="189"/>
      <c r="AA21" s="189"/>
      <c r="AB21" s="189"/>
      <c r="AC21" s="189"/>
      <c r="AD21" s="189"/>
      <c r="AE21" s="189"/>
      <c r="AF21" s="190"/>
      <c r="AG21" s="135" t="s">
        <v>59</v>
      </c>
      <c r="AH21" s="136">
        <f>IF($AQ84,VLOOKUP($AP7&amp;"-"&amp;$AQ7,$AO$14:$AZ$56,AY$10+2,FALSE),0)</f>
        <v>0</v>
      </c>
      <c r="AI21" s="168"/>
      <c r="AK21" s="69">
        <v>16</v>
      </c>
      <c r="AL21" s="70">
        <f t="shared" si="8"/>
        <v>135</v>
      </c>
      <c r="AM21" s="71">
        <v>16</v>
      </c>
      <c r="AO21" s="69" t="str">
        <f t="shared" si="18"/>
        <v>Forge Fathers-Guardia</v>
      </c>
      <c r="AP21" s="70" t="s">
        <v>60</v>
      </c>
      <c r="AQ21" s="70" t="s">
        <v>31</v>
      </c>
      <c r="AR21" s="70">
        <v>4</v>
      </c>
      <c r="AS21" s="70">
        <v>3</v>
      </c>
      <c r="AT21" s="70">
        <v>5</v>
      </c>
      <c r="AU21" s="70">
        <v>4</v>
      </c>
      <c r="AV21" s="70">
        <v>4</v>
      </c>
      <c r="AW21" s="70">
        <v>13</v>
      </c>
      <c r="AX21" s="70" t="s">
        <v>61</v>
      </c>
      <c r="AY21" s="70">
        <v>3</v>
      </c>
      <c r="AZ21" s="71">
        <f t="shared" si="19"/>
        <v>6</v>
      </c>
    </row>
    <row r="22" spans="2:52" ht="15" customHeight="1">
      <c r="B22" s="163"/>
      <c r="C22" s="164"/>
      <c r="D22" s="164"/>
      <c r="E22" s="137" t="s">
        <v>62</v>
      </c>
      <c r="F22" s="138"/>
      <c r="G22" s="138"/>
      <c r="H22" s="139"/>
      <c r="I22" s="140"/>
      <c r="J22" s="141">
        <v>8</v>
      </c>
      <c r="K22" s="142" t="str">
        <f>IF(I22="","",J22)</f>
        <v/>
      </c>
      <c r="L22" s="191" t="s">
        <v>63</v>
      </c>
      <c r="M22" s="192"/>
      <c r="N22" s="184">
        <f>SUM(O3:O20,N21,K19:K23)</f>
        <v>0</v>
      </c>
      <c r="O22" s="185"/>
      <c r="P22" s="197" t="s">
        <v>64</v>
      </c>
      <c r="Q22" s="198"/>
      <c r="R22" s="198"/>
      <c r="S22" s="198"/>
      <c r="T22" s="198"/>
      <c r="U22" s="198"/>
      <c r="V22" s="201"/>
      <c r="W22" s="202"/>
      <c r="X22" s="202"/>
      <c r="Y22" s="202"/>
      <c r="Z22" s="202"/>
      <c r="AA22" s="202"/>
      <c r="AB22" s="202"/>
      <c r="AC22" s="202"/>
      <c r="AD22" s="202"/>
      <c r="AE22" s="202"/>
      <c r="AF22" s="203"/>
      <c r="AG22" s="130" t="s">
        <v>65</v>
      </c>
      <c r="AH22" s="131" t="str">
        <f>IF($V$21="","",VLOOKUP($V$21,$AP$62:$AW$78,7,FALSE))</f>
        <v/>
      </c>
      <c r="AI22" s="168"/>
      <c r="AK22" s="69">
        <v>17</v>
      </c>
      <c r="AL22" s="70">
        <f t="shared" si="8"/>
        <v>152</v>
      </c>
      <c r="AM22" s="71">
        <v>17</v>
      </c>
      <c r="AO22" s="69" t="str">
        <f t="shared" si="18"/>
        <v>Forge Fathers-Jack</v>
      </c>
      <c r="AP22" s="70" t="s">
        <v>60</v>
      </c>
      <c r="AQ22" s="70" t="s">
        <v>39</v>
      </c>
      <c r="AR22" s="70">
        <v>4</v>
      </c>
      <c r="AS22" s="70">
        <v>3</v>
      </c>
      <c r="AT22" s="70">
        <v>5</v>
      </c>
      <c r="AU22" s="70">
        <v>4</v>
      </c>
      <c r="AV22" s="70">
        <v>4</v>
      </c>
      <c r="AW22" s="70">
        <v>9</v>
      </c>
      <c r="AX22" s="92" t="s">
        <v>46</v>
      </c>
      <c r="AY22" s="70">
        <v>3</v>
      </c>
      <c r="AZ22" s="71">
        <f t="shared" si="19"/>
        <v>6</v>
      </c>
    </row>
    <row r="23" spans="2:52" ht="15.95" customHeight="1" thickBot="1">
      <c r="B23" s="163"/>
      <c r="C23" s="164"/>
      <c r="D23" s="164"/>
      <c r="E23" s="207"/>
      <c r="F23" s="208"/>
      <c r="G23" s="208"/>
      <c r="H23" s="208"/>
      <c r="I23" s="209"/>
      <c r="J23" s="210" t="str">
        <f>IF(I23="","",#REF!)</f>
        <v/>
      </c>
      <c r="K23" s="211"/>
      <c r="L23" s="193"/>
      <c r="M23" s="194"/>
      <c r="N23" s="195"/>
      <c r="O23" s="196"/>
      <c r="P23" s="199"/>
      <c r="Q23" s="200"/>
      <c r="R23" s="200"/>
      <c r="S23" s="200"/>
      <c r="T23" s="200"/>
      <c r="U23" s="200"/>
      <c r="V23" s="204"/>
      <c r="W23" s="205"/>
      <c r="X23" s="205"/>
      <c r="Y23" s="205"/>
      <c r="Z23" s="205"/>
      <c r="AA23" s="205"/>
      <c r="AB23" s="205"/>
      <c r="AC23" s="205"/>
      <c r="AD23" s="205"/>
      <c r="AE23" s="205"/>
      <c r="AF23" s="206"/>
      <c r="AG23" s="143" t="s">
        <v>66</v>
      </c>
      <c r="AH23" s="144" t="str">
        <f>IF($V$21="","",VLOOKUP($V$21,$AP$62:$AW$78,8,FALSE))</f>
        <v/>
      </c>
      <c r="AI23" s="168"/>
      <c r="AK23" s="69">
        <v>18</v>
      </c>
      <c r="AL23" s="70">
        <f t="shared" si="8"/>
        <v>170</v>
      </c>
      <c r="AM23" s="71">
        <v>18</v>
      </c>
      <c r="AO23" s="145" t="str">
        <f t="shared" si="18"/>
        <v>Forge Fathers-Striker</v>
      </c>
      <c r="AP23" s="81" t="s">
        <v>60</v>
      </c>
      <c r="AQ23" s="81" t="s">
        <v>38</v>
      </c>
      <c r="AR23" s="81">
        <v>4</v>
      </c>
      <c r="AS23" s="81">
        <v>3</v>
      </c>
      <c r="AT23" s="81">
        <v>5</v>
      </c>
      <c r="AU23" s="81">
        <v>4</v>
      </c>
      <c r="AV23" s="81">
        <v>5</v>
      </c>
      <c r="AW23" s="81">
        <v>9</v>
      </c>
      <c r="AX23" s="146" t="s">
        <v>46</v>
      </c>
      <c r="AY23" s="81">
        <v>2</v>
      </c>
      <c r="AZ23" s="147">
        <f t="shared" si="19"/>
        <v>4</v>
      </c>
    </row>
    <row r="24" spans="2:52" ht="16.5" customHeight="1" thickBot="1">
      <c r="B24" s="163"/>
      <c r="C24" s="164"/>
      <c r="D24" s="164"/>
      <c r="E24" s="152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3"/>
      <c r="AG24" s="119" t="s">
        <v>130</v>
      </c>
      <c r="AH24" s="120">
        <f>IF($AQ85,VLOOKUP($AP8&amp;"-"&amp;$AQ8,$AO$14:$AZ$56,AY$10+2,FALSE),0)</f>
        <v>0</v>
      </c>
      <c r="AI24" s="168"/>
      <c r="AK24" s="69">
        <v>19</v>
      </c>
      <c r="AL24" s="70">
        <f t="shared" si="8"/>
        <v>189</v>
      </c>
      <c r="AM24" s="71">
        <v>19</v>
      </c>
      <c r="AO24" s="145" t="str">
        <f t="shared" si="18"/>
        <v>Robot-Jack</v>
      </c>
      <c r="AP24" s="81" t="s">
        <v>67</v>
      </c>
      <c r="AQ24" s="81" t="s">
        <v>39</v>
      </c>
      <c r="AR24" s="81">
        <v>5</v>
      </c>
      <c r="AS24" s="81">
        <v>4</v>
      </c>
      <c r="AT24" s="81">
        <v>4</v>
      </c>
      <c r="AU24" s="81">
        <v>4</v>
      </c>
      <c r="AV24" s="81">
        <v>4</v>
      </c>
      <c r="AW24" s="81">
        <v>14</v>
      </c>
      <c r="AX24" s="146" t="s">
        <v>68</v>
      </c>
      <c r="AY24" s="81">
        <v>6</v>
      </c>
      <c r="AZ24" s="147">
        <f>2*AY24+2</f>
        <v>14</v>
      </c>
    </row>
    <row r="25" spans="2:52" ht="16.5" customHeight="1" thickBot="1">
      <c r="B25" s="165"/>
      <c r="C25" s="166"/>
      <c r="D25" s="166"/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6"/>
      <c r="AG25" s="157" t="s">
        <v>131</v>
      </c>
      <c r="AH25" s="144">
        <f>IF($AQ86,VLOOKUP($AP9&amp;"-"&amp;$AQ9,$AO$14:$AZ$56,AY$10+2,FALSE),0)</f>
        <v>0</v>
      </c>
      <c r="AI25" s="169"/>
      <c r="AK25" s="145">
        <v>20</v>
      </c>
      <c r="AL25" s="81">
        <f t="shared" si="8"/>
        <v>209</v>
      </c>
      <c r="AM25" s="147">
        <v>20</v>
      </c>
      <c r="AO25" s="145" t="str">
        <f t="shared" si="18"/>
        <v>Judwan-Striker</v>
      </c>
      <c r="AP25" s="81" t="s">
        <v>69</v>
      </c>
      <c r="AQ25" s="81" t="s">
        <v>38</v>
      </c>
      <c r="AR25" s="81">
        <v>6</v>
      </c>
      <c r="AS25" s="81">
        <v>5</v>
      </c>
      <c r="AT25" s="81">
        <v>4</v>
      </c>
      <c r="AU25" s="81">
        <v>4</v>
      </c>
      <c r="AV25" s="81">
        <v>5</v>
      </c>
      <c r="AW25" s="81">
        <v>15</v>
      </c>
      <c r="AX25" s="146" t="s">
        <v>70</v>
      </c>
      <c r="AY25" s="81">
        <v>6</v>
      </c>
      <c r="AZ25" s="147">
        <f t="shared" si="19"/>
        <v>12</v>
      </c>
    </row>
    <row r="26" spans="2:52" ht="15.75" thickBot="1">
      <c r="AO26" s="145" t="str">
        <f t="shared" si="18"/>
        <v>Female-Striker</v>
      </c>
      <c r="AP26" s="81" t="s">
        <v>71</v>
      </c>
      <c r="AQ26" s="81" t="s">
        <v>38</v>
      </c>
      <c r="AR26" s="81">
        <v>5</v>
      </c>
      <c r="AS26" s="81">
        <v>4</v>
      </c>
      <c r="AT26" s="81">
        <v>4</v>
      </c>
      <c r="AU26" s="81">
        <v>4</v>
      </c>
      <c r="AV26" s="81">
        <v>5</v>
      </c>
      <c r="AW26" s="81">
        <v>10</v>
      </c>
      <c r="AX26" s="146"/>
      <c r="AY26" s="81">
        <v>3</v>
      </c>
      <c r="AZ26" s="147">
        <f t="shared" si="19"/>
        <v>6</v>
      </c>
    </row>
    <row r="27" spans="2:52" ht="15.75" thickBot="1">
      <c r="AO27" s="145" t="str">
        <f t="shared" si="18"/>
        <v>Female-Jack</v>
      </c>
      <c r="AP27" s="81" t="s">
        <v>71</v>
      </c>
      <c r="AQ27" s="81" t="s">
        <v>39</v>
      </c>
      <c r="AR27" s="81">
        <v>5</v>
      </c>
      <c r="AS27" s="81">
        <v>4</v>
      </c>
      <c r="AT27" s="81">
        <v>4</v>
      </c>
      <c r="AU27" s="81">
        <v>4</v>
      </c>
      <c r="AV27" s="81">
        <v>4</v>
      </c>
      <c r="AW27" s="81">
        <v>9</v>
      </c>
      <c r="AX27" s="146" t="s">
        <v>72</v>
      </c>
      <c r="AY27" s="81">
        <v>4</v>
      </c>
      <c r="AZ27" s="147">
        <f t="shared" si="19"/>
        <v>8</v>
      </c>
    </row>
    <row r="28" spans="2:52" ht="15.75" thickBot="1">
      <c r="AO28" s="145" t="str">
        <f t="shared" si="18"/>
        <v>Female-Guardia</v>
      </c>
      <c r="AP28" s="81" t="s">
        <v>71</v>
      </c>
      <c r="AQ28" s="81" t="s">
        <v>31</v>
      </c>
      <c r="AR28" s="81">
        <v>5</v>
      </c>
      <c r="AS28" s="81">
        <v>4</v>
      </c>
      <c r="AT28" s="81">
        <v>4</v>
      </c>
      <c r="AU28" s="81">
        <v>4</v>
      </c>
      <c r="AV28" s="81">
        <v>4</v>
      </c>
      <c r="AW28" s="81">
        <v>10</v>
      </c>
      <c r="AX28" s="146"/>
      <c r="AY28" s="81">
        <v>1</v>
      </c>
      <c r="AZ28" s="147">
        <f t="shared" si="19"/>
        <v>2</v>
      </c>
    </row>
    <row r="29" spans="2:52" ht="15.75" thickBot="1">
      <c r="AO29" s="145" t="str">
        <f t="shared" si="18"/>
        <v>Z'Zor-Guardia</v>
      </c>
      <c r="AP29" s="81" t="s">
        <v>73</v>
      </c>
      <c r="AQ29" s="81" t="s">
        <v>31</v>
      </c>
      <c r="AR29" s="81">
        <v>5</v>
      </c>
      <c r="AS29" s="81">
        <v>3</v>
      </c>
      <c r="AT29" s="81">
        <v>4</v>
      </c>
      <c r="AU29" s="81">
        <v>5</v>
      </c>
      <c r="AV29" s="81">
        <v>4</v>
      </c>
      <c r="AW29" s="81">
        <v>17</v>
      </c>
      <c r="AX29" s="146" t="s">
        <v>74</v>
      </c>
      <c r="AY29" s="81">
        <v>1</v>
      </c>
      <c r="AZ29" s="147">
        <f t="shared" si="19"/>
        <v>2</v>
      </c>
    </row>
    <row r="30" spans="2:52" ht="15.75" thickBot="1">
      <c r="AO30" s="145" t="str">
        <f t="shared" si="18"/>
        <v>Z'Zor-Jack</v>
      </c>
      <c r="AP30" s="81" t="s">
        <v>73</v>
      </c>
      <c r="AQ30" s="81" t="s">
        <v>39</v>
      </c>
      <c r="AR30" s="81">
        <v>5</v>
      </c>
      <c r="AS30" s="81">
        <v>4</v>
      </c>
      <c r="AT30" s="81">
        <v>4</v>
      </c>
      <c r="AU30" s="81">
        <v>4</v>
      </c>
      <c r="AV30" s="81">
        <v>4</v>
      </c>
      <c r="AW30" s="81">
        <v>9</v>
      </c>
      <c r="AX30" s="146" t="s">
        <v>75</v>
      </c>
      <c r="AY30" s="81">
        <v>5</v>
      </c>
      <c r="AZ30" s="147">
        <f t="shared" si="19"/>
        <v>10</v>
      </c>
    </row>
    <row r="31" spans="2:52" ht="15.75" thickBot="1">
      <c r="AO31" s="145" t="str">
        <f t="shared" si="18"/>
        <v>Z'Zor-Striker</v>
      </c>
      <c r="AP31" s="81" t="s">
        <v>73</v>
      </c>
      <c r="AQ31" s="81" t="s">
        <v>38</v>
      </c>
      <c r="AR31" s="81">
        <v>6</v>
      </c>
      <c r="AS31" s="81">
        <v>4</v>
      </c>
      <c r="AT31" s="81">
        <v>4</v>
      </c>
      <c r="AU31" s="81">
        <v>5</v>
      </c>
      <c r="AV31" s="81">
        <v>5</v>
      </c>
      <c r="AW31" s="81">
        <v>11</v>
      </c>
      <c r="AX31" s="146" t="s">
        <v>76</v>
      </c>
      <c r="AY31" s="81">
        <v>2</v>
      </c>
      <c r="AZ31" s="147">
        <f t="shared" si="19"/>
        <v>4</v>
      </c>
    </row>
    <row r="32" spans="2:52" ht="15.75" thickBot="1">
      <c r="AO32" s="145" t="s">
        <v>77</v>
      </c>
      <c r="AP32" s="81" t="s">
        <v>78</v>
      </c>
      <c r="AQ32" s="81" t="s">
        <v>31</v>
      </c>
      <c r="AR32" s="81">
        <v>6</v>
      </c>
      <c r="AS32" s="81">
        <v>5</v>
      </c>
      <c r="AT32" s="81">
        <v>3</v>
      </c>
      <c r="AU32" s="81">
        <v>4</v>
      </c>
      <c r="AV32" s="81">
        <v>4</v>
      </c>
      <c r="AW32" s="81">
        <v>10</v>
      </c>
      <c r="AX32" s="146" t="s">
        <v>79</v>
      </c>
      <c r="AY32" s="81">
        <v>1</v>
      </c>
      <c r="AZ32" s="147">
        <f t="shared" si="19"/>
        <v>2</v>
      </c>
    </row>
    <row r="33" spans="41:52" ht="15.75" thickBot="1">
      <c r="AO33" s="145" t="s">
        <v>80</v>
      </c>
      <c r="AP33" s="81" t="s">
        <v>78</v>
      </c>
      <c r="AQ33" s="81" t="s">
        <v>39</v>
      </c>
      <c r="AR33" s="81">
        <v>6</v>
      </c>
      <c r="AS33" s="81">
        <v>5</v>
      </c>
      <c r="AT33" s="81">
        <v>3</v>
      </c>
      <c r="AU33" s="81">
        <v>4</v>
      </c>
      <c r="AV33" s="81">
        <v>4</v>
      </c>
      <c r="AW33" s="81">
        <v>10</v>
      </c>
      <c r="AX33" s="146" t="s">
        <v>81</v>
      </c>
      <c r="AY33" s="81">
        <v>3</v>
      </c>
      <c r="AZ33" s="147">
        <f t="shared" si="19"/>
        <v>6</v>
      </c>
    </row>
    <row r="34" spans="41:52" ht="15.75" thickBot="1">
      <c r="AO34" s="145" t="s">
        <v>82</v>
      </c>
      <c r="AP34" s="81" t="s">
        <v>78</v>
      </c>
      <c r="AQ34" s="81" t="s">
        <v>38</v>
      </c>
      <c r="AR34" s="81">
        <v>6</v>
      </c>
      <c r="AS34" s="81">
        <v>5</v>
      </c>
      <c r="AT34" s="81">
        <v>3</v>
      </c>
      <c r="AU34" s="81">
        <v>4</v>
      </c>
      <c r="AV34" s="81">
        <v>5</v>
      </c>
      <c r="AW34" s="81">
        <v>13</v>
      </c>
      <c r="AX34" s="146" t="s">
        <v>83</v>
      </c>
      <c r="AY34" s="81">
        <v>4</v>
      </c>
      <c r="AZ34" s="147">
        <f t="shared" si="19"/>
        <v>8</v>
      </c>
    </row>
    <row r="35" spans="41:52" ht="15.75" thickBot="1">
      <c r="AO35" s="145" t="s">
        <v>84</v>
      </c>
      <c r="AP35" s="81" t="s">
        <v>85</v>
      </c>
      <c r="AQ35" s="81" t="s">
        <v>31</v>
      </c>
      <c r="AR35" s="81">
        <v>4</v>
      </c>
      <c r="AS35" s="81">
        <v>4</v>
      </c>
      <c r="AT35" s="81">
        <v>4</v>
      </c>
      <c r="AU35" s="81">
        <v>5</v>
      </c>
      <c r="AV35" s="81">
        <v>4</v>
      </c>
      <c r="AW35" s="81">
        <v>9</v>
      </c>
      <c r="AX35" s="146" t="s">
        <v>86</v>
      </c>
      <c r="AY35" s="81">
        <v>2</v>
      </c>
      <c r="AZ35" s="147">
        <f t="shared" si="19"/>
        <v>4</v>
      </c>
    </row>
    <row r="36" spans="41:52" ht="15.75" thickBot="1">
      <c r="AO36" s="145" t="s">
        <v>87</v>
      </c>
      <c r="AP36" s="81" t="s">
        <v>85</v>
      </c>
      <c r="AQ36" s="81" t="s">
        <v>40</v>
      </c>
      <c r="AR36" s="81">
        <v>5</v>
      </c>
      <c r="AS36" s="81">
        <v>3</v>
      </c>
      <c r="AT36" s="81">
        <v>5</v>
      </c>
      <c r="AU36" s="81">
        <v>4</v>
      </c>
      <c r="AV36" s="81">
        <v>4</v>
      </c>
      <c r="AW36" s="81">
        <v>15</v>
      </c>
      <c r="AX36" s="146" t="s">
        <v>74</v>
      </c>
      <c r="AY36" s="81">
        <v>2</v>
      </c>
      <c r="AZ36" s="147">
        <f t="shared" si="19"/>
        <v>4</v>
      </c>
    </row>
    <row r="37" spans="41:52" ht="15.75" thickBot="1">
      <c r="AO37" s="145" t="s">
        <v>88</v>
      </c>
      <c r="AP37" s="81" t="s">
        <v>85</v>
      </c>
      <c r="AQ37" s="81" t="s">
        <v>38</v>
      </c>
      <c r="AR37" s="81">
        <v>6</v>
      </c>
      <c r="AS37" s="81">
        <v>4</v>
      </c>
      <c r="AT37" s="81">
        <v>4</v>
      </c>
      <c r="AU37" s="81">
        <v>4</v>
      </c>
      <c r="AV37" s="81">
        <v>5</v>
      </c>
      <c r="AW37" s="81">
        <v>13</v>
      </c>
      <c r="AX37" s="146" t="s">
        <v>89</v>
      </c>
      <c r="AY37" s="81">
        <v>4</v>
      </c>
      <c r="AZ37" s="147">
        <f t="shared" si="19"/>
        <v>8</v>
      </c>
    </row>
    <row r="38" spans="41:52" ht="15.75" thickBot="1">
      <c r="AO38" s="145" t="s">
        <v>90</v>
      </c>
      <c r="AP38" s="81" t="s">
        <v>91</v>
      </c>
      <c r="AQ38" s="81" t="s">
        <v>31</v>
      </c>
      <c r="AR38" s="81">
        <v>5</v>
      </c>
      <c r="AS38" s="81">
        <v>3</v>
      </c>
      <c r="AT38" s="81">
        <v>5</v>
      </c>
      <c r="AU38" s="81">
        <v>4</v>
      </c>
      <c r="AV38" s="81">
        <v>4</v>
      </c>
      <c r="AW38" s="81">
        <v>15</v>
      </c>
      <c r="AX38" s="146" t="s">
        <v>92</v>
      </c>
      <c r="AY38" s="81">
        <v>4</v>
      </c>
      <c r="AZ38" s="147">
        <f t="shared" si="19"/>
        <v>8</v>
      </c>
    </row>
    <row r="39" spans="41:52" ht="15.75" thickBot="1">
      <c r="AO39" s="145" t="s">
        <v>93</v>
      </c>
      <c r="AP39" s="81" t="s">
        <v>91</v>
      </c>
      <c r="AQ39" s="81" t="s">
        <v>39</v>
      </c>
      <c r="AR39" s="81">
        <v>5</v>
      </c>
      <c r="AS39" s="81">
        <v>3</v>
      </c>
      <c r="AT39" s="81">
        <v>5</v>
      </c>
      <c r="AU39" s="81">
        <v>4</v>
      </c>
      <c r="AV39" s="81">
        <v>4</v>
      </c>
      <c r="AW39" s="81">
        <v>10</v>
      </c>
      <c r="AX39" s="146" t="s">
        <v>92</v>
      </c>
      <c r="AY39" s="81">
        <v>4</v>
      </c>
      <c r="AZ39" s="147">
        <f t="shared" si="19"/>
        <v>8</v>
      </c>
    </row>
    <row r="40" spans="41:52" ht="15.75" thickBot="1">
      <c r="AO40" s="145" t="s">
        <v>94</v>
      </c>
      <c r="AP40" s="81" t="s">
        <v>95</v>
      </c>
      <c r="AQ40" s="81" t="s">
        <v>39</v>
      </c>
      <c r="AR40" s="81">
        <v>5</v>
      </c>
      <c r="AS40" s="81">
        <v>5</v>
      </c>
      <c r="AT40" s="81">
        <v>3</v>
      </c>
      <c r="AU40" s="81">
        <v>5</v>
      </c>
      <c r="AV40" s="81">
        <v>4</v>
      </c>
      <c r="AW40" s="81">
        <v>9</v>
      </c>
      <c r="AX40" s="146" t="s">
        <v>96</v>
      </c>
      <c r="AY40" s="81">
        <v>10</v>
      </c>
      <c r="AZ40" s="147">
        <v>16</v>
      </c>
    </row>
    <row r="41" spans="41:52" ht="15.75" thickBot="1">
      <c r="AO41" s="145" t="s">
        <v>97</v>
      </c>
      <c r="AP41" s="81" t="s">
        <v>98</v>
      </c>
      <c r="AQ41" s="81" t="s">
        <v>31</v>
      </c>
      <c r="AR41" s="81">
        <v>4</v>
      </c>
      <c r="AS41" s="81">
        <v>3</v>
      </c>
      <c r="AT41" s="81">
        <v>5</v>
      </c>
      <c r="AU41" s="81">
        <v>4</v>
      </c>
      <c r="AV41" s="81">
        <v>4</v>
      </c>
      <c r="AW41" s="81">
        <v>12</v>
      </c>
      <c r="AX41" s="146" t="s">
        <v>61</v>
      </c>
      <c r="AY41" s="81">
        <v>4</v>
      </c>
      <c r="AZ41" s="147">
        <f t="shared" si="19"/>
        <v>8</v>
      </c>
    </row>
    <row r="42" spans="41:52" ht="15.75" thickBot="1">
      <c r="AO42" s="145" t="s">
        <v>99</v>
      </c>
      <c r="AP42" s="81" t="s">
        <v>98</v>
      </c>
      <c r="AQ42" s="81" t="s">
        <v>39</v>
      </c>
      <c r="AR42" s="81">
        <v>4</v>
      </c>
      <c r="AS42" s="81">
        <v>3</v>
      </c>
      <c r="AT42" s="81">
        <v>5</v>
      </c>
      <c r="AU42" s="81">
        <v>4</v>
      </c>
      <c r="AV42" s="81">
        <v>4</v>
      </c>
      <c r="AW42" s="81">
        <v>9</v>
      </c>
      <c r="AX42" s="146" t="s">
        <v>61</v>
      </c>
      <c r="AY42" s="81">
        <v>2</v>
      </c>
      <c r="AZ42" s="147">
        <f t="shared" si="19"/>
        <v>4</v>
      </c>
    </row>
    <row r="43" spans="41:52" ht="15.75" thickBot="1">
      <c r="AO43" s="145" t="s">
        <v>100</v>
      </c>
      <c r="AP43" s="81" t="s">
        <v>98</v>
      </c>
      <c r="AQ43" s="81" t="s">
        <v>38</v>
      </c>
      <c r="AR43" s="81">
        <v>4</v>
      </c>
      <c r="AS43" s="81">
        <v>3</v>
      </c>
      <c r="AT43" s="81">
        <v>5</v>
      </c>
      <c r="AU43" s="81">
        <v>4</v>
      </c>
      <c r="AV43" s="81">
        <v>5</v>
      </c>
      <c r="AW43" s="81">
        <v>9</v>
      </c>
      <c r="AX43" s="146" t="s">
        <v>101</v>
      </c>
      <c r="AY43" s="81">
        <v>2</v>
      </c>
      <c r="AZ43" s="147">
        <f t="shared" si="19"/>
        <v>4</v>
      </c>
    </row>
    <row r="44" spans="41:52" ht="15.75" thickBot="1">
      <c r="AO44" s="145" t="s">
        <v>102</v>
      </c>
      <c r="AP44" s="81" t="s">
        <v>103</v>
      </c>
      <c r="AQ44" s="81" t="s">
        <v>31</v>
      </c>
      <c r="AR44" s="81">
        <v>5</v>
      </c>
      <c r="AS44" s="81">
        <v>3</v>
      </c>
      <c r="AT44" s="81">
        <v>5</v>
      </c>
      <c r="AU44" s="81">
        <v>5</v>
      </c>
      <c r="AV44" s="81">
        <v>4</v>
      </c>
      <c r="AW44" s="81">
        <v>20</v>
      </c>
      <c r="AX44" s="146" t="s">
        <v>104</v>
      </c>
      <c r="AY44" s="81">
        <v>1</v>
      </c>
      <c r="AZ44" s="147">
        <f t="shared" si="19"/>
        <v>2</v>
      </c>
    </row>
    <row r="45" spans="41:52" ht="15.75" thickBot="1">
      <c r="AO45" s="145" t="s">
        <v>105</v>
      </c>
      <c r="AP45" s="81" t="s">
        <v>103</v>
      </c>
      <c r="AQ45" s="81" t="s">
        <v>39</v>
      </c>
      <c r="AR45" s="81">
        <v>5</v>
      </c>
      <c r="AS45" s="81">
        <v>4</v>
      </c>
      <c r="AT45" s="81">
        <v>4</v>
      </c>
      <c r="AU45" s="81">
        <v>5</v>
      </c>
      <c r="AV45" s="81">
        <v>4</v>
      </c>
      <c r="AW45" s="81">
        <v>9</v>
      </c>
      <c r="AX45" s="146" t="s">
        <v>106</v>
      </c>
      <c r="AY45" s="81">
        <v>4</v>
      </c>
      <c r="AZ45" s="147">
        <f t="shared" si="19"/>
        <v>8</v>
      </c>
    </row>
    <row r="46" spans="41:52" ht="15.75" thickBot="1">
      <c r="AO46" s="145" t="s">
        <v>107</v>
      </c>
      <c r="AP46" s="81" t="s">
        <v>103</v>
      </c>
      <c r="AQ46" s="81" t="s">
        <v>38</v>
      </c>
      <c r="AR46" s="81">
        <v>5</v>
      </c>
      <c r="AS46" s="81">
        <v>4</v>
      </c>
      <c r="AT46" s="81">
        <v>4</v>
      </c>
      <c r="AU46" s="81">
        <v>5</v>
      </c>
      <c r="AV46" s="81">
        <v>5</v>
      </c>
      <c r="AW46" s="81">
        <v>11</v>
      </c>
      <c r="AX46" s="146" t="s">
        <v>106</v>
      </c>
      <c r="AY46" s="81">
        <v>2</v>
      </c>
      <c r="AZ46" s="147">
        <f t="shared" si="19"/>
        <v>4</v>
      </c>
    </row>
    <row r="47" spans="41:52" ht="15.75" thickBot="1">
      <c r="AO47" s="145" t="s">
        <v>108</v>
      </c>
      <c r="AP47" s="81" t="s">
        <v>109</v>
      </c>
      <c r="AQ47" s="81" t="s">
        <v>31</v>
      </c>
      <c r="AR47" s="81">
        <v>5</v>
      </c>
      <c r="AS47" s="81">
        <v>4</v>
      </c>
      <c r="AT47" s="81">
        <v>4</v>
      </c>
      <c r="AU47" s="81">
        <v>5</v>
      </c>
      <c r="AV47" s="81">
        <v>4</v>
      </c>
      <c r="AW47" s="81">
        <v>12</v>
      </c>
      <c r="AX47" s="146" t="s">
        <v>110</v>
      </c>
      <c r="AY47" s="81">
        <v>2</v>
      </c>
      <c r="AZ47" s="147">
        <f t="shared" si="19"/>
        <v>4</v>
      </c>
    </row>
    <row r="48" spans="41:52" ht="15.75" thickBot="1">
      <c r="AO48" s="145" t="s">
        <v>111</v>
      </c>
      <c r="AP48" s="81" t="s">
        <v>109</v>
      </c>
      <c r="AQ48" s="81" t="s">
        <v>39</v>
      </c>
      <c r="AR48" s="81">
        <v>7</v>
      </c>
      <c r="AS48" s="81">
        <v>4</v>
      </c>
      <c r="AT48" s="81">
        <v>4</v>
      </c>
      <c r="AU48" s="81">
        <v>4</v>
      </c>
      <c r="AV48" s="81">
        <v>4</v>
      </c>
      <c r="AW48" s="81">
        <v>13</v>
      </c>
      <c r="AX48" s="146" t="s">
        <v>112</v>
      </c>
      <c r="AY48" s="81">
        <v>2</v>
      </c>
      <c r="AZ48" s="147">
        <f t="shared" si="19"/>
        <v>4</v>
      </c>
    </row>
    <row r="49" spans="41:52" ht="15.75" thickBot="1">
      <c r="AO49" s="145" t="s">
        <v>113</v>
      </c>
      <c r="AP49" s="81" t="s">
        <v>109</v>
      </c>
      <c r="AQ49" s="81" t="s">
        <v>38</v>
      </c>
      <c r="AR49" s="81">
        <v>6</v>
      </c>
      <c r="AS49" s="81">
        <v>5</v>
      </c>
      <c r="AT49" s="81">
        <v>4</v>
      </c>
      <c r="AU49" s="81">
        <v>3</v>
      </c>
      <c r="AV49" s="81">
        <v>5</v>
      </c>
      <c r="AW49" s="81">
        <v>15</v>
      </c>
      <c r="AX49" s="146" t="s">
        <v>114</v>
      </c>
      <c r="AY49" s="81">
        <v>2</v>
      </c>
      <c r="AZ49" s="147">
        <f t="shared" si="19"/>
        <v>4</v>
      </c>
    </row>
    <row r="50" spans="41:52" ht="15.75" thickBot="1">
      <c r="AO50" s="145" t="s">
        <v>115</v>
      </c>
      <c r="AP50" s="81" t="s">
        <v>109</v>
      </c>
      <c r="AQ50" s="81" t="s">
        <v>41</v>
      </c>
      <c r="AR50" s="81">
        <v>5</v>
      </c>
      <c r="AS50" s="81">
        <v>4</v>
      </c>
      <c r="AT50" s="81">
        <v>3</v>
      </c>
      <c r="AU50" s="81">
        <v>4</v>
      </c>
      <c r="AV50" s="81">
        <v>4</v>
      </c>
      <c r="AW50" s="81">
        <v>10</v>
      </c>
      <c r="AX50" s="146" t="s">
        <v>89</v>
      </c>
      <c r="AY50" s="81">
        <v>2</v>
      </c>
      <c r="AZ50" s="147">
        <f t="shared" si="19"/>
        <v>4</v>
      </c>
    </row>
    <row r="51" spans="41:52" ht="15.75" thickBot="1">
      <c r="AO51" s="145" t="s">
        <v>116</v>
      </c>
      <c r="AP51" s="81" t="s">
        <v>58</v>
      </c>
      <c r="AQ51" s="81" t="s">
        <v>31</v>
      </c>
      <c r="AR51" s="81">
        <v>6</v>
      </c>
      <c r="AS51" s="81">
        <v>4</v>
      </c>
      <c r="AT51" s="81">
        <v>4</v>
      </c>
      <c r="AU51" s="81">
        <v>4</v>
      </c>
      <c r="AV51" s="81">
        <v>4</v>
      </c>
      <c r="AW51" s="81">
        <v>12</v>
      </c>
      <c r="AX51" s="146" t="s">
        <v>117</v>
      </c>
      <c r="AY51" s="81">
        <v>2</v>
      </c>
      <c r="AZ51" s="147">
        <f t="shared" si="19"/>
        <v>4</v>
      </c>
    </row>
    <row r="52" spans="41:52" ht="15.75" thickBot="1">
      <c r="AO52" s="145" t="s">
        <v>118</v>
      </c>
      <c r="AP52" s="81" t="s">
        <v>58</v>
      </c>
      <c r="AQ52" s="81" t="s">
        <v>39</v>
      </c>
      <c r="AR52" s="81">
        <v>6</v>
      </c>
      <c r="AS52" s="81">
        <v>4</v>
      </c>
      <c r="AT52" s="81">
        <v>4</v>
      </c>
      <c r="AU52" s="81">
        <v>4</v>
      </c>
      <c r="AV52" s="81">
        <v>4</v>
      </c>
      <c r="AW52" s="81">
        <v>9</v>
      </c>
      <c r="AX52" s="146" t="s">
        <v>117</v>
      </c>
      <c r="AY52" s="81">
        <v>2</v>
      </c>
      <c r="AZ52" s="147">
        <f t="shared" si="19"/>
        <v>4</v>
      </c>
    </row>
    <row r="53" spans="41:52" ht="15.75" thickBot="1">
      <c r="AO53" s="145" t="s">
        <v>119</v>
      </c>
      <c r="AP53" s="81" t="s">
        <v>58</v>
      </c>
      <c r="AQ53" s="81" t="s">
        <v>31</v>
      </c>
      <c r="AR53" s="81">
        <v>6</v>
      </c>
      <c r="AS53" s="81">
        <v>4</v>
      </c>
      <c r="AT53" s="81">
        <v>4</v>
      </c>
      <c r="AU53" s="81">
        <v>4</v>
      </c>
      <c r="AV53" s="81">
        <v>5</v>
      </c>
      <c r="AW53" s="81">
        <v>12</v>
      </c>
      <c r="AX53" s="146" t="s">
        <v>117</v>
      </c>
      <c r="AY53" s="81">
        <v>4</v>
      </c>
      <c r="AZ53" s="147">
        <f t="shared" si="19"/>
        <v>8</v>
      </c>
    </row>
    <row r="54" spans="41:52" ht="15.75" thickBot="1">
      <c r="AO54" s="145" t="s">
        <v>120</v>
      </c>
      <c r="AP54" s="81" t="s">
        <v>121</v>
      </c>
      <c r="AQ54" s="81" t="s">
        <v>31</v>
      </c>
      <c r="AR54" s="81">
        <v>6</v>
      </c>
      <c r="AS54" s="81">
        <v>4</v>
      </c>
      <c r="AT54" s="81">
        <v>4</v>
      </c>
      <c r="AU54" s="81">
        <v>5</v>
      </c>
      <c r="AV54" s="81">
        <v>4</v>
      </c>
      <c r="AW54" s="81">
        <v>10</v>
      </c>
      <c r="AX54" s="146" t="s">
        <v>83</v>
      </c>
      <c r="AY54" s="81">
        <v>2</v>
      </c>
      <c r="AZ54" s="147">
        <f t="shared" si="19"/>
        <v>4</v>
      </c>
    </row>
    <row r="55" spans="41:52" ht="15.75" thickBot="1">
      <c r="AO55" s="145" t="s">
        <v>122</v>
      </c>
      <c r="AP55" s="81" t="s">
        <v>121</v>
      </c>
      <c r="AQ55" s="81" t="s">
        <v>39</v>
      </c>
      <c r="AR55" s="81">
        <v>6</v>
      </c>
      <c r="AS55" s="81">
        <v>4</v>
      </c>
      <c r="AT55" s="81">
        <v>4</v>
      </c>
      <c r="AU55" s="81">
        <v>5</v>
      </c>
      <c r="AV55" s="81">
        <v>4</v>
      </c>
      <c r="AW55" s="81">
        <v>9</v>
      </c>
      <c r="AX55" s="146" t="s">
        <v>123</v>
      </c>
      <c r="AY55" s="81">
        <v>4</v>
      </c>
      <c r="AZ55" s="147">
        <f t="shared" si="19"/>
        <v>8</v>
      </c>
    </row>
    <row r="56" spans="41:52" ht="15.75" thickBot="1">
      <c r="AO56" s="145" t="s">
        <v>124</v>
      </c>
      <c r="AP56" s="81" t="s">
        <v>121</v>
      </c>
      <c r="AQ56" s="81" t="s">
        <v>38</v>
      </c>
      <c r="AR56" s="81">
        <v>6</v>
      </c>
      <c r="AS56" s="81">
        <v>4</v>
      </c>
      <c r="AT56" s="81">
        <v>4</v>
      </c>
      <c r="AU56" s="81">
        <v>5</v>
      </c>
      <c r="AV56" s="81">
        <v>5</v>
      </c>
      <c r="AW56" s="81">
        <v>10</v>
      </c>
      <c r="AX56" s="146" t="s">
        <v>125</v>
      </c>
      <c r="AY56" s="81">
        <v>2</v>
      </c>
      <c r="AZ56" s="147">
        <f t="shared" si="19"/>
        <v>4</v>
      </c>
    </row>
    <row r="60" spans="41:52" ht="15.75" thickBot="1"/>
    <row r="61" spans="41:52" ht="16.5" thickBot="1">
      <c r="AP61" s="86" t="s">
        <v>126</v>
      </c>
      <c r="AQ61" s="38" t="s">
        <v>31</v>
      </c>
      <c r="AR61" s="39" t="s">
        <v>39</v>
      </c>
      <c r="AS61" s="40" t="s">
        <v>38</v>
      </c>
      <c r="AT61" s="38" t="s">
        <v>40</v>
      </c>
      <c r="AU61" s="39" t="s">
        <v>41</v>
      </c>
      <c r="AV61" s="39" t="s">
        <v>127</v>
      </c>
      <c r="AW61" s="40" t="s">
        <v>128</v>
      </c>
    </row>
    <row r="62" spans="41:52">
      <c r="AP62" s="148" t="s">
        <v>45</v>
      </c>
      <c r="AQ62" s="65" t="b">
        <v>1</v>
      </c>
      <c r="AR62" s="66" t="b">
        <v>1</v>
      </c>
      <c r="AS62" s="67" t="b">
        <v>1</v>
      </c>
      <c r="AT62" s="65" t="b">
        <v>0</v>
      </c>
      <c r="AU62" s="66" t="b">
        <v>0</v>
      </c>
      <c r="AV62" s="66">
        <v>1</v>
      </c>
      <c r="AW62" s="67">
        <v>2</v>
      </c>
    </row>
    <row r="63" spans="41:52">
      <c r="AP63" s="149" t="s">
        <v>47</v>
      </c>
      <c r="AQ63" s="69" t="b">
        <v>1</v>
      </c>
      <c r="AR63" s="70" t="b">
        <v>1</v>
      </c>
      <c r="AS63" s="71" t="b">
        <v>0</v>
      </c>
      <c r="AT63" s="65" t="b">
        <v>0</v>
      </c>
      <c r="AU63" s="66" t="b">
        <v>0</v>
      </c>
      <c r="AV63" s="70">
        <v>1</v>
      </c>
      <c r="AW63" s="71">
        <v>1</v>
      </c>
    </row>
    <row r="64" spans="41:52">
      <c r="AP64" s="149" t="s">
        <v>52</v>
      </c>
      <c r="AQ64" s="69" t="b">
        <v>1</v>
      </c>
      <c r="AR64" s="70" t="b">
        <v>0</v>
      </c>
      <c r="AS64" s="71" t="b">
        <v>1</v>
      </c>
      <c r="AT64" s="65" t="b">
        <v>0</v>
      </c>
      <c r="AU64" s="66" t="b">
        <v>0</v>
      </c>
      <c r="AV64" s="70">
        <v>0</v>
      </c>
      <c r="AW64" s="71">
        <v>1</v>
      </c>
    </row>
    <row r="65" spans="42:49" ht="15.75" thickBot="1">
      <c r="AP65" s="150" t="s">
        <v>60</v>
      </c>
      <c r="AQ65" s="145" t="b">
        <v>1</v>
      </c>
      <c r="AR65" s="81" t="b">
        <v>1</v>
      </c>
      <c r="AS65" s="147" t="b">
        <v>1</v>
      </c>
      <c r="AT65" s="65" t="b">
        <v>0</v>
      </c>
      <c r="AU65" s="66" t="b">
        <v>0</v>
      </c>
      <c r="AV65" s="81">
        <v>1</v>
      </c>
      <c r="AW65" s="147">
        <v>1</v>
      </c>
    </row>
    <row r="66" spans="42:49" ht="15.75" thickBot="1">
      <c r="AP66" s="150" t="s">
        <v>67</v>
      </c>
      <c r="AQ66" s="145" t="b">
        <v>0</v>
      </c>
      <c r="AR66" s="81" t="b">
        <v>1</v>
      </c>
      <c r="AS66" s="147" t="b">
        <v>0</v>
      </c>
      <c r="AT66" s="65" t="b">
        <v>0</v>
      </c>
      <c r="AU66" s="66" t="b">
        <v>0</v>
      </c>
      <c r="AV66" s="81">
        <v>1</v>
      </c>
      <c r="AW66" s="147">
        <v>1</v>
      </c>
    </row>
    <row r="67" spans="42:49" ht="15.75" thickBot="1">
      <c r="AP67" s="150" t="s">
        <v>69</v>
      </c>
      <c r="AQ67" s="145" t="b">
        <v>0</v>
      </c>
      <c r="AR67" s="81" t="b">
        <v>0</v>
      </c>
      <c r="AS67" s="147" t="b">
        <v>1</v>
      </c>
      <c r="AT67" s="65" t="b">
        <v>0</v>
      </c>
      <c r="AU67" s="66" t="b">
        <v>0</v>
      </c>
      <c r="AV67" s="81">
        <v>0</v>
      </c>
      <c r="AW67" s="147">
        <v>1</v>
      </c>
    </row>
    <row r="68" spans="42:49" ht="15.75" thickBot="1">
      <c r="AP68" s="150" t="s">
        <v>71</v>
      </c>
      <c r="AQ68" s="145" t="b">
        <v>1</v>
      </c>
      <c r="AR68" s="81" t="b">
        <v>1</v>
      </c>
      <c r="AS68" s="147" t="b">
        <v>1</v>
      </c>
      <c r="AT68" s="65" t="b">
        <v>0</v>
      </c>
      <c r="AU68" s="66" t="b">
        <v>0</v>
      </c>
      <c r="AV68" s="81">
        <v>4</v>
      </c>
      <c r="AW68" s="147">
        <v>0</v>
      </c>
    </row>
    <row r="69" spans="42:49" ht="15.75" thickBot="1">
      <c r="AP69" s="150" t="s">
        <v>73</v>
      </c>
      <c r="AQ69" s="145" t="b">
        <v>1</v>
      </c>
      <c r="AR69" s="81" t="b">
        <v>1</v>
      </c>
      <c r="AS69" s="147" t="b">
        <v>1</v>
      </c>
      <c r="AT69" s="65" t="b">
        <v>0</v>
      </c>
      <c r="AU69" s="66" t="b">
        <v>0</v>
      </c>
      <c r="AV69" s="81">
        <v>1</v>
      </c>
      <c r="AW69" s="147">
        <v>1</v>
      </c>
    </row>
    <row r="70" spans="42:49" ht="15.75" thickBot="1">
      <c r="AP70" s="150" t="s">
        <v>78</v>
      </c>
      <c r="AQ70" s="145" t="b">
        <v>1</v>
      </c>
      <c r="AR70" s="81" t="b">
        <v>1</v>
      </c>
      <c r="AS70" s="147" t="b">
        <v>1</v>
      </c>
      <c r="AT70" s="65" t="b">
        <v>0</v>
      </c>
      <c r="AU70" s="66" t="b">
        <v>0</v>
      </c>
      <c r="AV70" s="81">
        <v>0</v>
      </c>
      <c r="AW70" s="147">
        <v>0</v>
      </c>
    </row>
    <row r="71" spans="42:49" ht="15.75" thickBot="1">
      <c r="AP71" s="150" t="s">
        <v>85</v>
      </c>
      <c r="AQ71" s="145" t="b">
        <v>1</v>
      </c>
      <c r="AR71" s="81" t="b">
        <v>0</v>
      </c>
      <c r="AS71" s="147" t="b">
        <v>1</v>
      </c>
      <c r="AT71" s="65" t="b">
        <v>1</v>
      </c>
      <c r="AU71" s="66" t="b">
        <v>0</v>
      </c>
      <c r="AV71" s="81">
        <v>0</v>
      </c>
      <c r="AW71" s="147">
        <v>0</v>
      </c>
    </row>
    <row r="72" spans="42:49" ht="15.75" thickBot="1">
      <c r="AP72" s="150" t="s">
        <v>91</v>
      </c>
      <c r="AQ72" s="145" t="b">
        <v>1</v>
      </c>
      <c r="AR72" s="81" t="b">
        <v>1</v>
      </c>
      <c r="AS72" s="147" t="b">
        <v>0</v>
      </c>
      <c r="AT72" s="65" t="b">
        <v>0</v>
      </c>
      <c r="AU72" s="66" t="b">
        <v>0</v>
      </c>
      <c r="AV72" s="81">
        <v>0</v>
      </c>
      <c r="AW72" s="147">
        <v>0</v>
      </c>
    </row>
    <row r="73" spans="42:49" ht="15.75" thickBot="1">
      <c r="AP73" s="150" t="s">
        <v>95</v>
      </c>
      <c r="AQ73" s="145" t="b">
        <v>0</v>
      </c>
      <c r="AR73" s="81" t="b">
        <v>1</v>
      </c>
      <c r="AS73" s="147" t="b">
        <v>0</v>
      </c>
      <c r="AT73" s="65" t="b">
        <v>0</v>
      </c>
      <c r="AU73" s="66" t="b">
        <v>0</v>
      </c>
      <c r="AV73" s="81">
        <v>0</v>
      </c>
      <c r="AW73" s="147">
        <v>1</v>
      </c>
    </row>
    <row r="74" spans="42:49" ht="15.75" thickBot="1">
      <c r="AP74" s="150" t="s">
        <v>98</v>
      </c>
      <c r="AQ74" s="145" t="b">
        <v>1</v>
      </c>
      <c r="AR74" s="81" t="b">
        <v>1</v>
      </c>
      <c r="AS74" s="147" t="b">
        <v>1</v>
      </c>
      <c r="AT74" s="65" t="b">
        <v>0</v>
      </c>
      <c r="AU74" s="66" t="b">
        <v>0</v>
      </c>
      <c r="AV74" s="81">
        <v>1</v>
      </c>
      <c r="AW74" s="147">
        <v>1</v>
      </c>
    </row>
    <row r="75" spans="42:49" ht="15.75" thickBot="1">
      <c r="AP75" s="150" t="s">
        <v>103</v>
      </c>
      <c r="AQ75" s="145" t="b">
        <v>1</v>
      </c>
      <c r="AR75" s="81" t="b">
        <v>1</v>
      </c>
      <c r="AS75" s="147" t="b">
        <v>1</v>
      </c>
      <c r="AT75" s="65" t="b">
        <v>0</v>
      </c>
      <c r="AU75" s="66" t="b">
        <v>0</v>
      </c>
      <c r="AV75" s="81">
        <v>2</v>
      </c>
      <c r="AW75" s="147">
        <v>1</v>
      </c>
    </row>
    <row r="76" spans="42:49" ht="15.75" thickBot="1">
      <c r="AP76" s="150" t="s">
        <v>109</v>
      </c>
      <c r="AQ76" s="145" t="b">
        <v>1</v>
      </c>
      <c r="AR76" s="81" t="b">
        <v>1</v>
      </c>
      <c r="AS76" s="147" t="b">
        <v>1</v>
      </c>
      <c r="AT76" s="65" t="b">
        <v>0</v>
      </c>
      <c r="AU76" s="66" t="b">
        <v>1</v>
      </c>
      <c r="AV76" s="81">
        <v>0</v>
      </c>
      <c r="AW76" s="147">
        <v>0</v>
      </c>
    </row>
    <row r="77" spans="42:49" ht="15.75" thickBot="1">
      <c r="AP77" s="150" t="s">
        <v>58</v>
      </c>
      <c r="AQ77" s="145" t="b">
        <v>1</v>
      </c>
      <c r="AR77" s="81" t="b">
        <v>1</v>
      </c>
      <c r="AS77" s="147" t="b">
        <v>1</v>
      </c>
      <c r="AT77" s="65" t="b">
        <v>0</v>
      </c>
      <c r="AU77" s="66" t="b">
        <v>0</v>
      </c>
      <c r="AV77" s="81">
        <v>0</v>
      </c>
      <c r="AW77" s="147">
        <v>1</v>
      </c>
    </row>
    <row r="78" spans="42:49" ht="15.75" thickBot="1">
      <c r="AP78" s="150" t="s">
        <v>121</v>
      </c>
      <c r="AQ78" s="145" t="b">
        <v>1</v>
      </c>
      <c r="AR78" s="81" t="b">
        <v>1</v>
      </c>
      <c r="AS78" s="147" t="b">
        <v>1</v>
      </c>
      <c r="AT78" s="65" t="b">
        <v>0</v>
      </c>
      <c r="AU78" s="66" t="b">
        <v>0</v>
      </c>
      <c r="AV78" s="81">
        <v>3</v>
      </c>
      <c r="AW78" s="147">
        <v>1</v>
      </c>
    </row>
    <row r="80" spans="42:49" ht="15.75" thickBot="1"/>
    <row r="81" spans="42:44" ht="16.5" thickBot="1">
      <c r="AP81" s="86" t="s">
        <v>129</v>
      </c>
      <c r="AQ81" s="87"/>
      <c r="AR81" s="88"/>
    </row>
    <row r="82" spans="42:44">
      <c r="AP82" s="89" t="s">
        <v>31</v>
      </c>
      <c r="AQ82" s="90" t="b">
        <f>IF($V$21="",FALSE,VLOOKUP($V$21,$AP$61:$AU$78,2,FALSE))</f>
        <v>0</v>
      </c>
      <c r="AR82" s="91" t="str">
        <f>IF(AQ82,AP82,"")</f>
        <v/>
      </c>
    </row>
    <row r="83" spans="42:44">
      <c r="AP83" s="69" t="s">
        <v>39</v>
      </c>
      <c r="AQ83" s="70" t="b">
        <f>IF($V$21="",FALSE,VLOOKUP($V$21,$AP$61:$AU$78,3,FALSE))</f>
        <v>0</v>
      </c>
      <c r="AR83" s="71" t="str">
        <f>IF(AQ83,AP83,"")</f>
        <v/>
      </c>
    </row>
    <row r="84" spans="42:44" ht="15.75" thickBot="1">
      <c r="AP84" s="145" t="s">
        <v>38</v>
      </c>
      <c r="AQ84" s="81" t="b">
        <f>IF($V$21="",FALSE,VLOOKUP($V$21,$AP$61:$AU$78,4,FALSE))</f>
        <v>0</v>
      </c>
      <c r="AR84" s="147" t="str">
        <f>IF(AQ84,AP84,"")</f>
        <v/>
      </c>
    </row>
    <row r="85" spans="42:44" ht="15.75" thickBot="1">
      <c r="AP85" s="145" t="s">
        <v>40</v>
      </c>
      <c r="AQ85" s="81" t="b">
        <f>IF($V$21="",FALSE,VLOOKUP($V$21,$AP$61:$AU$78,5,FALSE))</f>
        <v>0</v>
      </c>
      <c r="AR85" s="147" t="str">
        <f t="shared" ref="AR85:AR86" si="21">IF(AQ85,AP85,"")</f>
        <v/>
      </c>
    </row>
    <row r="86" spans="42:44" ht="15.75" thickBot="1">
      <c r="AP86" s="145" t="s">
        <v>41</v>
      </c>
      <c r="AQ86" s="81" t="b">
        <f>IF($V$21="",FALSE,VLOOKUP($V$21,$AP$61:$AU$78,6,FALSE))</f>
        <v>0</v>
      </c>
      <c r="AR86" s="147" t="str">
        <f t="shared" si="21"/>
        <v/>
      </c>
    </row>
  </sheetData>
  <sheetProtection formatCells="0" formatColumns="0" formatRows="0"/>
  <mergeCells count="27">
    <mergeCell ref="L16:M16"/>
    <mergeCell ref="L3:M3"/>
    <mergeCell ref="L4:M4"/>
    <mergeCell ref="L5:M5"/>
    <mergeCell ref="L6:M6"/>
    <mergeCell ref="L7:M7"/>
    <mergeCell ref="L10:M10"/>
    <mergeCell ref="L11:M11"/>
    <mergeCell ref="L12:M12"/>
    <mergeCell ref="L13:M13"/>
    <mergeCell ref="L14:M14"/>
    <mergeCell ref="L15:M15"/>
    <mergeCell ref="B19:D25"/>
    <mergeCell ref="AI19:AI25"/>
    <mergeCell ref="L17:M17"/>
    <mergeCell ref="L18:M18"/>
    <mergeCell ref="P19:U20"/>
    <mergeCell ref="V19:AF20"/>
    <mergeCell ref="N21:O21"/>
    <mergeCell ref="P21:U21"/>
    <mergeCell ref="V21:AF21"/>
    <mergeCell ref="L22:M23"/>
    <mergeCell ref="N22:O23"/>
    <mergeCell ref="P22:U23"/>
    <mergeCell ref="V22:AF23"/>
    <mergeCell ref="E23:I23"/>
    <mergeCell ref="J23:K23"/>
  </mergeCells>
  <conditionalFormatting sqref="F3:F18">
    <cfRule type="expression" dxfId="0" priority="1">
      <formula>AND(NOT(F3=AH3+1),NOT(F3=""))</formula>
    </cfRule>
  </conditionalFormatting>
  <dataValidations count="3">
    <dataValidation type="list" allowBlank="1" showInputMessage="1" showErrorMessage="1" sqref="D3:D7 D10:D18">
      <formula1>$AR$82:$AR$86</formula1>
    </dataValidation>
    <dataValidation type="list" allowBlank="1" showInputMessage="1" showErrorMessage="1" sqref="D8:D9">
      <formula1>$AR$82:$AR$84</formula1>
    </dataValidation>
    <dataValidation type="list" allowBlank="1" showInputMessage="1" showErrorMessage="1" sqref="V21:AF21">
      <formula1>$AP$62:$AP$78</formula1>
    </dataValidation>
  </dataValidations>
  <pageMargins left="0.75000000000000011" right="0.75000000000000011" top="1" bottom="1" header="0.5" footer="0.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Roster</vt:lpstr>
      <vt:lpstr>Roster!Area_stampa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cp:lastPrinted>2015-01-01T13:34:10Z</cp:lastPrinted>
  <dcterms:created xsi:type="dcterms:W3CDTF">2014-12-30T14:46:27Z</dcterms:created>
  <dcterms:modified xsi:type="dcterms:W3CDTF">2015-01-08T18:18:16Z</dcterms:modified>
</cp:coreProperties>
</file>